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E:\Zoho WorkDrive (ghansham Thakkar)\Energyoptimaa\MERC MYT 2024 - Utility Side\APTCL MYT 2024\Revised MYT Petition\"/>
    </mc:Choice>
  </mc:AlternateContent>
  <xr:revisionPtr revIDLastSave="0" documentId="13_ncr:1_{0026EA07-F663-4E81-8575-DC6AA31B3C70}" xr6:coauthVersionLast="47" xr6:coauthVersionMax="47" xr10:uidLastSave="{00000000-0000-0000-0000-000000000000}"/>
  <bookViews>
    <workbookView xWindow="-108" yWindow="-108" windowWidth="23256" windowHeight="12456" tabRatio="897" firstSheet="7" activeTab="7" xr2:uid="{00000000-000D-0000-FFFF-FFFF00000000}"/>
  </bookViews>
  <sheets>
    <sheet name="Restate Int Rate" sheetId="112" state="hidden" r:id="rId1"/>
    <sheet name="Interest" sheetId="110" state="hidden" r:id="rId2"/>
    <sheet name="Sharing" sheetId="108" state="hidden" r:id="rId3"/>
    <sheet name="Rate-W.cap" sheetId="107" state="hidden" r:id="rId4"/>
    <sheet name="Recon" sheetId="105" state="hidden" r:id="rId5"/>
    <sheet name="Assum" sheetId="102" state="hidden" r:id="rId6"/>
    <sheet name="Index" sheetId="44" r:id="rId7"/>
    <sheet name="F1 " sheetId="2" r:id="rId8"/>
    <sheet name="F2" sheetId="65" r:id="rId9"/>
    <sheet name="F2.1 " sheetId="61" r:id="rId10"/>
    <sheet name="F2.2" sheetId="66" r:id="rId11"/>
    <sheet name="F2.3" sheetId="67" r:id="rId12"/>
    <sheet name="F2.4" sheetId="68" r:id="rId13"/>
    <sheet name="F2.5" sheetId="69" r:id="rId14"/>
    <sheet name="F3" sheetId="91" r:id="rId15"/>
    <sheet name="F3.1" sheetId="72" r:id="rId16"/>
    <sheet name="F3.2" sheetId="73" r:id="rId17"/>
    <sheet name="F3.3" sheetId="74" r:id="rId18"/>
    <sheet name="F4 " sheetId="98" r:id="rId19"/>
    <sheet name="F4.1 (E) Exisiting" sheetId="99" r:id="rId20"/>
    <sheet name="F4.1 (N) New" sheetId="100" r:id="rId21"/>
    <sheet name="F5" sheetId="58" r:id="rId22"/>
    <sheet name="F6" sheetId="77" r:id="rId23"/>
    <sheet name="F7" sheetId="3" r:id="rId24"/>
    <sheet name="Incentive" sheetId="104" state="hidden" r:id="rId25"/>
    <sheet name="FD" sheetId="111" state="hidden" r:id="rId26"/>
    <sheet name="F8" sheetId="14" r:id="rId27"/>
    <sheet name="F9" sheetId="101" r:id="rId28"/>
    <sheet name="F10" sheetId="76" r:id="rId29"/>
    <sheet name="F11" sheetId="90" r:id="rId30"/>
    <sheet name="Revenue" sheetId="106" state="hidden" r:id="rId31"/>
    <sheet name="F12" sheetId="94" r:id="rId32"/>
    <sheet name="Gap" sheetId="109" state="hidden" r:id="rId33"/>
    <sheet name="F13" sheetId="79" r:id="rId34"/>
    <sheet name="F14.1" sheetId="80" state="hidden" r:id="rId35"/>
    <sheet name="F14.2" sheetId="81" state="hidden" r:id="rId36"/>
    <sheet name="F14.3" sheetId="82" state="hidden" r:id="rId37"/>
    <sheet name="F14.4" sheetId="83" state="hidden" r:id="rId38"/>
    <sheet name="F14.5" sheetId="84" state="hidden" r:id="rId39"/>
    <sheet name="F14.6" sheetId="85" state="hidden" r:id="rId40"/>
    <sheet name="F 14.7" sheetId="86" state="hidden" r:id="rId41"/>
    <sheet name="F14.8" sheetId="87" state="hidden" r:id="rId42"/>
    <sheet name="F14.9" sheetId="88" state="hidden" r:id="rId43"/>
    <sheet name="F15" sheetId="96" state="hidden" r:id="rId44"/>
  </sheets>
  <definedNames>
    <definedName name="\a" localSheetId="5">#REF!</definedName>
    <definedName name="\a" localSheetId="19">#REF!</definedName>
    <definedName name="\a" localSheetId="20">#REF!</definedName>
    <definedName name="\a" localSheetId="24">#REF!</definedName>
    <definedName name="\a" localSheetId="3">#REF!</definedName>
    <definedName name="\a" localSheetId="4">#REF!</definedName>
    <definedName name="\a" localSheetId="0">#REF!</definedName>
    <definedName name="\a" localSheetId="30">#REF!</definedName>
    <definedName name="\a" localSheetId="2">#REF!</definedName>
    <definedName name="\a">#REF!</definedName>
    <definedName name="\b" localSheetId="19">#REF!</definedName>
    <definedName name="\b" localSheetId="20">#REF!</definedName>
    <definedName name="\b" localSheetId="24">#REF!</definedName>
    <definedName name="\b" localSheetId="3">#REF!</definedName>
    <definedName name="\b" localSheetId="4">#REF!</definedName>
    <definedName name="\b" localSheetId="30">#REF!</definedName>
    <definedName name="\b" localSheetId="2">#REF!</definedName>
    <definedName name="\b">#REF!</definedName>
    <definedName name="\c" localSheetId="19">#REF!</definedName>
    <definedName name="\c" localSheetId="20">#REF!</definedName>
    <definedName name="\c" localSheetId="24">#REF!</definedName>
    <definedName name="\c" localSheetId="3">#REF!</definedName>
    <definedName name="\c" localSheetId="4">#REF!</definedName>
    <definedName name="\c" localSheetId="30">#REF!</definedName>
    <definedName name="\c" localSheetId="2">#REF!</definedName>
    <definedName name="\c">#REF!</definedName>
    <definedName name="\d" localSheetId="19">#REF!</definedName>
    <definedName name="\d" localSheetId="20">#REF!</definedName>
    <definedName name="\d" localSheetId="24">#REF!</definedName>
    <definedName name="\d" localSheetId="3">#REF!</definedName>
    <definedName name="\d" localSheetId="4">#REF!</definedName>
    <definedName name="\d" localSheetId="30">#REF!</definedName>
    <definedName name="\d" localSheetId="2">#REF!</definedName>
    <definedName name="\d">#REF!</definedName>
    <definedName name="\e" localSheetId="19">#REF!</definedName>
    <definedName name="\e" localSheetId="20">#REF!</definedName>
    <definedName name="\e" localSheetId="24">#REF!</definedName>
    <definedName name="\e" localSheetId="3">#REF!</definedName>
    <definedName name="\e" localSheetId="4">#REF!</definedName>
    <definedName name="\e" localSheetId="30">#REF!</definedName>
    <definedName name="\e" localSheetId="2">#REF!</definedName>
    <definedName name="\e">#REF!</definedName>
    <definedName name="\f" localSheetId="19">#REF!</definedName>
    <definedName name="\f" localSheetId="20">#REF!</definedName>
    <definedName name="\f" localSheetId="24">#REF!</definedName>
    <definedName name="\f" localSheetId="3">#REF!</definedName>
    <definedName name="\f" localSheetId="4">#REF!</definedName>
    <definedName name="\f" localSheetId="30">#REF!</definedName>
    <definedName name="\f" localSheetId="2">#REF!</definedName>
    <definedName name="\f">#REF!</definedName>
    <definedName name="\g" localSheetId="19">#REF!</definedName>
    <definedName name="\g" localSheetId="20">#REF!</definedName>
    <definedName name="\g" localSheetId="24">#REF!</definedName>
    <definedName name="\g" localSheetId="3">#REF!</definedName>
    <definedName name="\g" localSheetId="4">#REF!</definedName>
    <definedName name="\g" localSheetId="30">#REF!</definedName>
    <definedName name="\g" localSheetId="2">#REF!</definedName>
    <definedName name="\g">#REF!</definedName>
    <definedName name="\j" localSheetId="19">#REF!</definedName>
    <definedName name="\j" localSheetId="20">#REF!</definedName>
    <definedName name="\j" localSheetId="24">#REF!</definedName>
    <definedName name="\j" localSheetId="3">#REF!</definedName>
    <definedName name="\j" localSheetId="4">#REF!</definedName>
    <definedName name="\j" localSheetId="30">#REF!</definedName>
    <definedName name="\j" localSheetId="2">#REF!</definedName>
    <definedName name="\j">#REF!</definedName>
    <definedName name="\k" localSheetId="19">#REF!</definedName>
    <definedName name="\k" localSheetId="20">#REF!</definedName>
    <definedName name="\k" localSheetId="24">#REF!</definedName>
    <definedName name="\k" localSheetId="3">#REF!</definedName>
    <definedName name="\k" localSheetId="4">#REF!</definedName>
    <definedName name="\k" localSheetId="30">#REF!</definedName>
    <definedName name="\k" localSheetId="2">#REF!</definedName>
    <definedName name="\k">#REF!</definedName>
    <definedName name="\m" localSheetId="19">#REF!</definedName>
    <definedName name="\m" localSheetId="20">#REF!</definedName>
    <definedName name="\m" localSheetId="24">#REF!</definedName>
    <definedName name="\m" localSheetId="3">#REF!</definedName>
    <definedName name="\m" localSheetId="4">#REF!</definedName>
    <definedName name="\m" localSheetId="30">#REF!</definedName>
    <definedName name="\m" localSheetId="2">#REF!</definedName>
    <definedName name="\m">#REF!</definedName>
    <definedName name="\n" localSheetId="19">#REF!</definedName>
    <definedName name="\n" localSheetId="20">#REF!</definedName>
    <definedName name="\n" localSheetId="24">#REF!</definedName>
    <definedName name="\n" localSheetId="3">#REF!</definedName>
    <definedName name="\n" localSheetId="4">#REF!</definedName>
    <definedName name="\n" localSheetId="30">#REF!</definedName>
    <definedName name="\n" localSheetId="2">#REF!</definedName>
    <definedName name="\n">#REF!</definedName>
    <definedName name="\o" localSheetId="19">#REF!</definedName>
    <definedName name="\o" localSheetId="20">#REF!</definedName>
    <definedName name="\o" localSheetId="24">#REF!</definedName>
    <definedName name="\o" localSheetId="3">#REF!</definedName>
    <definedName name="\o" localSheetId="4">#REF!</definedName>
    <definedName name="\o" localSheetId="30">#REF!</definedName>
    <definedName name="\o" localSheetId="2">#REF!</definedName>
    <definedName name="\o">#REF!</definedName>
    <definedName name="\p" localSheetId="19">#REF!</definedName>
    <definedName name="\p" localSheetId="20">#REF!</definedName>
    <definedName name="\p" localSheetId="24">#REF!</definedName>
    <definedName name="\p" localSheetId="3">#REF!</definedName>
    <definedName name="\p" localSheetId="4">#REF!</definedName>
    <definedName name="\p" localSheetId="30">#REF!</definedName>
    <definedName name="\p" localSheetId="2">#REF!</definedName>
    <definedName name="\p">#REF!</definedName>
    <definedName name="\s" localSheetId="19">#REF!</definedName>
    <definedName name="\s" localSheetId="20">#REF!</definedName>
    <definedName name="\s" localSheetId="24">#REF!</definedName>
    <definedName name="\s" localSheetId="3">#REF!</definedName>
    <definedName name="\s" localSheetId="4">#REF!</definedName>
    <definedName name="\s" localSheetId="30">#REF!</definedName>
    <definedName name="\s" localSheetId="2">#REF!</definedName>
    <definedName name="\s">#REF!</definedName>
    <definedName name="\t" localSheetId="19">#REF!</definedName>
    <definedName name="\t" localSheetId="20">#REF!</definedName>
    <definedName name="\t" localSheetId="24">#REF!</definedName>
    <definedName name="\t" localSheetId="3">#REF!</definedName>
    <definedName name="\t" localSheetId="4">#REF!</definedName>
    <definedName name="\t" localSheetId="30">#REF!</definedName>
    <definedName name="\t" localSheetId="2">#REF!</definedName>
    <definedName name="\t">#REF!</definedName>
    <definedName name="\w" localSheetId="19">#REF!</definedName>
    <definedName name="\w" localSheetId="20">#REF!</definedName>
    <definedName name="\w" localSheetId="24">#REF!</definedName>
    <definedName name="\w" localSheetId="3">#REF!</definedName>
    <definedName name="\w" localSheetId="4">#REF!</definedName>
    <definedName name="\w" localSheetId="30">#REF!</definedName>
    <definedName name="\w" localSheetId="2">#REF!</definedName>
    <definedName name="\w">#REF!</definedName>
    <definedName name="\x" localSheetId="19">#REF!</definedName>
    <definedName name="\x" localSheetId="20">#REF!</definedName>
    <definedName name="\x" localSheetId="24">#REF!</definedName>
    <definedName name="\x" localSheetId="3">#REF!</definedName>
    <definedName name="\x" localSheetId="4">#REF!</definedName>
    <definedName name="\x" localSheetId="30">#REF!</definedName>
    <definedName name="\x" localSheetId="2">#REF!</definedName>
    <definedName name="\x">#REF!</definedName>
    <definedName name="\z" localSheetId="19">#REF!</definedName>
    <definedName name="\z" localSheetId="20">#REF!</definedName>
    <definedName name="\z" localSheetId="24">#REF!</definedName>
    <definedName name="\z" localSheetId="3">#REF!</definedName>
    <definedName name="\z" localSheetId="4">#REF!</definedName>
    <definedName name="\z" localSheetId="30">#REF!</definedName>
    <definedName name="\z" localSheetId="2">#REF!</definedName>
    <definedName name="\z">#REF!</definedName>
    <definedName name="_" localSheetId="19">#REF!</definedName>
    <definedName name="_" localSheetId="20">#REF!</definedName>
    <definedName name="_" localSheetId="24">#REF!</definedName>
    <definedName name="_" localSheetId="3">#REF!</definedName>
    <definedName name="_" localSheetId="4">#REF!</definedName>
    <definedName name="_" localSheetId="30">#REF!</definedName>
    <definedName name="_" localSheetId="2">#REF!</definedName>
    <definedName name="_">#REF!</definedName>
    <definedName name="_.._D__D__D__D_" localSheetId="19">#REF!</definedName>
    <definedName name="_.._D__D__D__D_" localSheetId="20">#REF!</definedName>
    <definedName name="_.._D__D__D__D_" localSheetId="24">#REF!</definedName>
    <definedName name="_.._D__D__D__D_" localSheetId="3">#REF!</definedName>
    <definedName name="_.._D__D__D__D_" localSheetId="4">#REF!</definedName>
    <definedName name="_.._D__D__D__D_" localSheetId="30">#REF!</definedName>
    <definedName name="_.._D__D__D__D_" localSheetId="2">#REF!</definedName>
    <definedName name="_.._D__D__D__D_">#REF!</definedName>
    <definedName name="_________XL__ENTER_UNIT" localSheetId="19">#REF!</definedName>
    <definedName name="_________XL__ENTER_UNIT" localSheetId="20">#REF!</definedName>
    <definedName name="_________XL__ENTER_UNIT" localSheetId="24">#REF!</definedName>
    <definedName name="_________XL__ENTER_UNIT" localSheetId="3">#REF!</definedName>
    <definedName name="_________XL__ENTER_UNIT" localSheetId="4">#REF!</definedName>
    <definedName name="_________XL__ENTER_UNIT" localSheetId="30">#REF!</definedName>
    <definedName name="_________XL__ENTER_UNIT" localSheetId="2">#REF!</definedName>
    <definedName name="_________XL__ENTER_UNIT">#REF!</definedName>
    <definedName name="_______SCH6" localSheetId="19">#REF!</definedName>
    <definedName name="_______SCH6" localSheetId="20">#REF!</definedName>
    <definedName name="_______SCH6" localSheetId="24">#REF!</definedName>
    <definedName name="_______SCH6" localSheetId="1">#REF!</definedName>
    <definedName name="_______SCH6" localSheetId="3">#REF!</definedName>
    <definedName name="_______SCH6" localSheetId="0">#REF!</definedName>
    <definedName name="_______SCH6" localSheetId="30">#REF!</definedName>
    <definedName name="_______SCH6" localSheetId="2">#REF!</definedName>
    <definedName name="_______SCH6">#REF!</definedName>
    <definedName name="_______XL__ENTER_UNIT" localSheetId="5">#REF!</definedName>
    <definedName name="_______XL__ENTER_UNIT" localSheetId="19">#REF!</definedName>
    <definedName name="_______XL__ENTER_UNIT" localSheetId="20">#REF!</definedName>
    <definedName name="_______XL__ENTER_UNIT" localSheetId="24">#REF!</definedName>
    <definedName name="_______XL__ENTER_UNIT" localSheetId="3">#REF!</definedName>
    <definedName name="_______XL__ENTER_UNIT" localSheetId="4">#REF!</definedName>
    <definedName name="_______XL__ENTER_UNIT" localSheetId="0">#REF!</definedName>
    <definedName name="_______XL__ENTER_UNIT" localSheetId="30">#REF!</definedName>
    <definedName name="_______XL__ENTER_UNIT" localSheetId="2">#REF!</definedName>
    <definedName name="_______XL__ENTER_UNIT">#REF!</definedName>
    <definedName name="______SCH6" localSheetId="5">#REF!</definedName>
    <definedName name="______SCH6" localSheetId="19">#REF!</definedName>
    <definedName name="______SCH6" localSheetId="20">#REF!</definedName>
    <definedName name="______SCH6" localSheetId="24">#REF!</definedName>
    <definedName name="______SCH6" localSheetId="1">#REF!</definedName>
    <definedName name="______SCH6" localSheetId="3">#REF!</definedName>
    <definedName name="______SCH6" localSheetId="4">#REF!</definedName>
    <definedName name="______SCH6" localSheetId="0">#REF!</definedName>
    <definedName name="______SCH6" localSheetId="30">#REF!</definedName>
    <definedName name="______SCH6" localSheetId="2">#REF!</definedName>
    <definedName name="______SCH6">#REF!</definedName>
    <definedName name="______XL__ENTER_UNIT" localSheetId="5">#REF!</definedName>
    <definedName name="______XL__ENTER_UNIT" localSheetId="19">#REF!</definedName>
    <definedName name="______XL__ENTER_UNIT" localSheetId="20">#REF!</definedName>
    <definedName name="______XL__ENTER_UNIT" localSheetId="24">#REF!</definedName>
    <definedName name="______XL__ENTER_UNIT" localSheetId="3">#REF!</definedName>
    <definedName name="______XL__ENTER_UNIT" localSheetId="4">#REF!</definedName>
    <definedName name="______XL__ENTER_UNIT" localSheetId="0">#REF!</definedName>
    <definedName name="______XL__ENTER_UNIT" localSheetId="30">#REF!</definedName>
    <definedName name="______XL__ENTER_UNIT" localSheetId="2">#REF!</definedName>
    <definedName name="______XL__ENTER_UNIT">#REF!</definedName>
    <definedName name="_____SCH6" localSheetId="5">#REF!</definedName>
    <definedName name="_____SCH6" localSheetId="19">#REF!</definedName>
    <definedName name="_____SCH6" localSheetId="20">#REF!</definedName>
    <definedName name="_____SCH6" localSheetId="24">#REF!</definedName>
    <definedName name="_____SCH6" localSheetId="1">#REF!</definedName>
    <definedName name="_____SCH6" localSheetId="3">#REF!</definedName>
    <definedName name="_____SCH6" localSheetId="4">#REF!</definedName>
    <definedName name="_____SCH6" localSheetId="0">#REF!</definedName>
    <definedName name="_____SCH6" localSheetId="30">#REF!</definedName>
    <definedName name="_____SCH6" localSheetId="2">#REF!</definedName>
    <definedName name="_____SCH6">#REF!</definedName>
    <definedName name="____SCH6" localSheetId="19">#REF!</definedName>
    <definedName name="____SCH6" localSheetId="20">#REF!</definedName>
    <definedName name="____SCH6" localSheetId="24">#REF!</definedName>
    <definedName name="____SCH6" localSheetId="1">#REF!</definedName>
    <definedName name="____SCH6" localSheetId="3">#REF!</definedName>
    <definedName name="____SCH6" localSheetId="0">#REF!</definedName>
    <definedName name="____SCH6" localSheetId="30">#REF!</definedName>
    <definedName name="____SCH6" localSheetId="2">#REF!</definedName>
    <definedName name="____SCH6">#REF!</definedName>
    <definedName name="____XL__ENTER_UNIT" localSheetId="5">#REF!</definedName>
    <definedName name="____XL__ENTER_UNIT" localSheetId="19">#REF!</definedName>
    <definedName name="____XL__ENTER_UNIT" localSheetId="20">#REF!</definedName>
    <definedName name="____XL__ENTER_UNIT" localSheetId="24">#REF!</definedName>
    <definedName name="____XL__ENTER_UNIT" localSheetId="3">#REF!</definedName>
    <definedName name="____XL__ENTER_UNIT" localSheetId="4">#REF!</definedName>
    <definedName name="____XL__ENTER_UNIT" localSheetId="0">#REF!</definedName>
    <definedName name="____XL__ENTER_UNIT" localSheetId="30">#REF!</definedName>
    <definedName name="____XL__ENTER_UNIT" localSheetId="2">#REF!</definedName>
    <definedName name="____XL__ENTER_UNIT">#REF!</definedName>
    <definedName name="___INDEX_SHEET___ASAP_Utilities" localSheetId="19">#REF!</definedName>
    <definedName name="___INDEX_SHEET___ASAP_Utilities" localSheetId="20">#REF!</definedName>
    <definedName name="___INDEX_SHEET___ASAP_Utilities" localSheetId="24">#REF!</definedName>
    <definedName name="___INDEX_SHEET___ASAP_Utilities" localSheetId="3">#REF!</definedName>
    <definedName name="___INDEX_SHEET___ASAP_Utilities" localSheetId="4">#REF!</definedName>
    <definedName name="___INDEX_SHEET___ASAP_Utilities" localSheetId="30">#REF!</definedName>
    <definedName name="___INDEX_SHEET___ASAP_Utilities" localSheetId="2">#REF!</definedName>
    <definedName name="___INDEX_SHEET___ASAP_Utilities">#REF!</definedName>
    <definedName name="___SCH6" localSheetId="19">#REF!</definedName>
    <definedName name="___SCH6" localSheetId="20">#REF!</definedName>
    <definedName name="___SCH6" localSheetId="24">#REF!</definedName>
    <definedName name="___SCH6" localSheetId="1">#REF!</definedName>
    <definedName name="___SCH6" localSheetId="3">#REF!</definedName>
    <definedName name="___SCH6" localSheetId="0">#REF!</definedName>
    <definedName name="___SCH6" localSheetId="30">#REF!</definedName>
    <definedName name="___SCH6" localSheetId="2">#REF!</definedName>
    <definedName name="___SCH6">#REF!</definedName>
    <definedName name="___XL__ENTER_UNIT" localSheetId="5">#REF!</definedName>
    <definedName name="___XL__ENTER_UNIT" localSheetId="19">#REF!</definedName>
    <definedName name="___XL__ENTER_UNIT" localSheetId="20">#REF!</definedName>
    <definedName name="___XL__ENTER_UNIT" localSheetId="24">#REF!</definedName>
    <definedName name="___XL__ENTER_UNIT" localSheetId="3">#REF!</definedName>
    <definedName name="___XL__ENTER_UNIT" localSheetId="4">#REF!</definedName>
    <definedName name="___XL__ENTER_UNIT" localSheetId="0">#REF!</definedName>
    <definedName name="___XL__ENTER_UNIT" localSheetId="30">#REF!</definedName>
    <definedName name="___XL__ENTER_UNIT" localSheetId="2">#REF!</definedName>
    <definedName name="___XL__ENTER_UNIT">#REF!</definedName>
    <definedName name="__123Graph_A" localSheetId="29" hidden="1">#REF!</definedName>
    <definedName name="__123Graph_A" localSheetId="31" hidden="1">#REF!</definedName>
    <definedName name="__123Graph_A" localSheetId="14" hidden="1">#REF!</definedName>
    <definedName name="__123Graph_A" localSheetId="19" hidden="1">#REF!</definedName>
    <definedName name="__123Graph_A" localSheetId="20" hidden="1">#REF!</definedName>
    <definedName name="__123Graph_A" localSheetId="24" hidden="1">#REF!</definedName>
    <definedName name="__123Graph_A" localSheetId="1" hidden="1">#REF!</definedName>
    <definedName name="__123Graph_A" localSheetId="3" hidden="1">#REF!</definedName>
    <definedName name="__123Graph_A" localSheetId="0" hidden="1">#REF!</definedName>
    <definedName name="__123Graph_A" localSheetId="30" hidden="1">#REF!</definedName>
    <definedName name="__123Graph_A" localSheetId="2" hidden="1">#REF!</definedName>
    <definedName name="__123Graph_A" hidden="1">#REF!</definedName>
    <definedName name="__123Graph_ASTNPLF" localSheetId="29" hidden="1">#REF!</definedName>
    <definedName name="__123Graph_ASTNPLF" localSheetId="31" hidden="1">#REF!</definedName>
    <definedName name="__123Graph_ASTNPLF" localSheetId="14" hidden="1">#REF!</definedName>
    <definedName name="__123Graph_ASTNPLF" localSheetId="19" hidden="1">#REF!</definedName>
    <definedName name="__123Graph_ASTNPLF" localSheetId="20" hidden="1">#REF!</definedName>
    <definedName name="__123Graph_ASTNPLF" localSheetId="24" hidden="1">#REF!</definedName>
    <definedName name="__123Graph_ASTNPLF" localSheetId="1" hidden="1">#REF!</definedName>
    <definedName name="__123Graph_ASTNPLF" localSheetId="3" hidden="1">#REF!</definedName>
    <definedName name="__123Graph_ASTNPLF" localSheetId="0" hidden="1">#REF!</definedName>
    <definedName name="__123Graph_ASTNPLF" localSheetId="30" hidden="1">#REF!</definedName>
    <definedName name="__123Graph_ASTNPLF" localSheetId="2" hidden="1">#REF!</definedName>
    <definedName name="__123Graph_ASTNPLF" hidden="1">#REF!</definedName>
    <definedName name="__123Graph_B" localSheetId="29" hidden="1">#REF!</definedName>
    <definedName name="__123Graph_B" localSheetId="31" hidden="1">#REF!</definedName>
    <definedName name="__123Graph_B" localSheetId="14" hidden="1">#REF!</definedName>
    <definedName name="__123Graph_B" localSheetId="19" hidden="1">#REF!</definedName>
    <definedName name="__123Graph_B" localSheetId="20" hidden="1">#REF!</definedName>
    <definedName name="__123Graph_B" localSheetId="24" hidden="1">#REF!</definedName>
    <definedName name="__123Graph_B" localSheetId="1" hidden="1">#REF!</definedName>
    <definedName name="__123Graph_B" localSheetId="3" hidden="1">#REF!</definedName>
    <definedName name="__123Graph_B" localSheetId="0" hidden="1">#REF!</definedName>
    <definedName name="__123Graph_B" localSheetId="30" hidden="1">#REF!</definedName>
    <definedName name="__123Graph_B" localSheetId="2" hidden="1">#REF!</definedName>
    <definedName name="__123Graph_B" hidden="1">#REF!</definedName>
    <definedName name="__123Graph_BSTNPLF" localSheetId="29" hidden="1">#REF!</definedName>
    <definedName name="__123Graph_BSTNPLF" localSheetId="31" hidden="1">#REF!</definedName>
    <definedName name="__123Graph_BSTNPLF" localSheetId="14" hidden="1">#REF!</definedName>
    <definedName name="__123Graph_BSTNPLF" localSheetId="19" hidden="1">#REF!</definedName>
    <definedName name="__123Graph_BSTNPLF" localSheetId="20" hidden="1">#REF!</definedName>
    <definedName name="__123Graph_BSTNPLF" localSheetId="24" hidden="1">#REF!</definedName>
    <definedName name="__123Graph_BSTNPLF" localSheetId="1" hidden="1">#REF!</definedName>
    <definedName name="__123Graph_BSTNPLF" localSheetId="3" hidden="1">#REF!</definedName>
    <definedName name="__123Graph_BSTNPLF" localSheetId="0" hidden="1">#REF!</definedName>
    <definedName name="__123Graph_BSTNPLF" localSheetId="30" hidden="1">#REF!</definedName>
    <definedName name="__123Graph_BSTNPLF" localSheetId="2" hidden="1">#REF!</definedName>
    <definedName name="__123Graph_BSTNPLF" hidden="1">#REF!</definedName>
    <definedName name="__123Graph_C" localSheetId="29" hidden="1">#REF!</definedName>
    <definedName name="__123Graph_C" localSheetId="31" hidden="1">#REF!</definedName>
    <definedName name="__123Graph_C" localSheetId="14" hidden="1">#REF!</definedName>
    <definedName name="__123Graph_C" localSheetId="19" hidden="1">#REF!</definedName>
    <definedName name="__123Graph_C" localSheetId="20" hidden="1">#REF!</definedName>
    <definedName name="__123Graph_C" localSheetId="24" hidden="1">#REF!</definedName>
    <definedName name="__123Graph_C" localSheetId="1" hidden="1">#REF!</definedName>
    <definedName name="__123Graph_C" localSheetId="3" hidden="1">#REF!</definedName>
    <definedName name="__123Graph_C" localSheetId="0" hidden="1">#REF!</definedName>
    <definedName name="__123Graph_C" localSheetId="30" hidden="1">#REF!</definedName>
    <definedName name="__123Graph_C" localSheetId="2" hidden="1">#REF!</definedName>
    <definedName name="__123Graph_C" hidden="1">#REF!</definedName>
    <definedName name="__123Graph_CSTNPLF" localSheetId="29" hidden="1">#REF!</definedName>
    <definedName name="__123Graph_CSTNPLF" localSheetId="31" hidden="1">#REF!</definedName>
    <definedName name="__123Graph_CSTNPLF" localSheetId="14" hidden="1">#REF!</definedName>
    <definedName name="__123Graph_CSTNPLF" localSheetId="19" hidden="1">#REF!</definedName>
    <definedName name="__123Graph_CSTNPLF" localSheetId="20" hidden="1">#REF!</definedName>
    <definedName name="__123Graph_CSTNPLF" localSheetId="24" hidden="1">#REF!</definedName>
    <definedName name="__123Graph_CSTNPLF" localSheetId="1" hidden="1">#REF!</definedName>
    <definedName name="__123Graph_CSTNPLF" localSheetId="3" hidden="1">#REF!</definedName>
    <definedName name="__123Graph_CSTNPLF" localSheetId="0" hidden="1">#REF!</definedName>
    <definedName name="__123Graph_CSTNPLF" localSheetId="30" hidden="1">#REF!</definedName>
    <definedName name="__123Graph_CSTNPLF" localSheetId="2" hidden="1">#REF!</definedName>
    <definedName name="__123Graph_CSTNPLF" hidden="1">#REF!</definedName>
    <definedName name="__123Graph_X" localSheetId="29" hidden="1">#REF!</definedName>
    <definedName name="__123Graph_X" localSheetId="31" hidden="1">#REF!</definedName>
    <definedName name="__123Graph_X" localSheetId="14" hidden="1">#REF!</definedName>
    <definedName name="__123Graph_X" localSheetId="19" hidden="1">#REF!</definedName>
    <definedName name="__123Graph_X" localSheetId="20" hidden="1">#REF!</definedName>
    <definedName name="__123Graph_X" localSheetId="24" hidden="1">#REF!</definedName>
    <definedName name="__123Graph_X" localSheetId="1" hidden="1">#REF!</definedName>
    <definedName name="__123Graph_X" localSheetId="3" hidden="1">#REF!</definedName>
    <definedName name="__123Graph_X" localSheetId="0" hidden="1">#REF!</definedName>
    <definedName name="__123Graph_X" localSheetId="30" hidden="1">#REF!</definedName>
    <definedName name="__123Graph_X" localSheetId="2" hidden="1">#REF!</definedName>
    <definedName name="__123Graph_X" hidden="1">#REF!</definedName>
    <definedName name="__123Graph_XSTNPLF" localSheetId="29" hidden="1">#REF!</definedName>
    <definedName name="__123Graph_XSTNPLF" localSheetId="31" hidden="1">#REF!</definedName>
    <definedName name="__123Graph_XSTNPLF" localSheetId="14" hidden="1">#REF!</definedName>
    <definedName name="__123Graph_XSTNPLF" localSheetId="19" hidden="1">#REF!</definedName>
    <definedName name="__123Graph_XSTNPLF" localSheetId="20" hidden="1">#REF!</definedName>
    <definedName name="__123Graph_XSTNPLF" localSheetId="24" hidden="1">#REF!</definedName>
    <definedName name="__123Graph_XSTNPLF" localSheetId="1" hidden="1">#REF!</definedName>
    <definedName name="__123Graph_XSTNPLF" localSheetId="3" hidden="1">#REF!</definedName>
    <definedName name="__123Graph_XSTNPLF" localSheetId="0" hidden="1">#REF!</definedName>
    <definedName name="__123Graph_XSTNPLF" localSheetId="30" hidden="1">#REF!</definedName>
    <definedName name="__123Graph_XSTNPLF" localSheetId="2" hidden="1">#REF!</definedName>
    <definedName name="__123Graph_XSTNPLF" hidden="1">#REF!</definedName>
    <definedName name="__DOWN_10__GOTO" localSheetId="5">#REF!</definedName>
    <definedName name="__DOWN_10__GOTO" localSheetId="19">#REF!</definedName>
    <definedName name="__DOWN_10__GOTO" localSheetId="20">#REF!</definedName>
    <definedName name="__DOWN_10__GOTO" localSheetId="24">#REF!</definedName>
    <definedName name="__DOWN_10__GOTO" localSheetId="3">#REF!</definedName>
    <definedName name="__DOWN_10__GOTO" localSheetId="4">#REF!</definedName>
    <definedName name="__DOWN_10__GOTO" localSheetId="0">#REF!</definedName>
    <definedName name="__DOWN_10__GOTO" localSheetId="30">#REF!</definedName>
    <definedName name="__DOWN_10__GOTO" localSheetId="2">#REF!</definedName>
    <definedName name="__DOWN_10__GOTO">#REF!</definedName>
    <definedName name="__ES84__EW84_0." localSheetId="19">#REF!</definedName>
    <definedName name="__ES84__EW84_0." localSheetId="20">#REF!</definedName>
    <definedName name="__ES84__EW84_0." localSheetId="24">#REF!</definedName>
    <definedName name="__ES84__EW84_0." localSheetId="3">#REF!</definedName>
    <definedName name="__ES84__EW84_0." localSheetId="4">#REF!</definedName>
    <definedName name="__ES84__EW84_0." localSheetId="30">#REF!</definedName>
    <definedName name="__ES84__EW84_0." localSheetId="2">#REF!</definedName>
    <definedName name="__ES84__EW84_0.">#REF!</definedName>
    <definedName name="__GOTO_EP84__AV" localSheetId="19">#REF!</definedName>
    <definedName name="__GOTO_EP84__AV" localSheetId="20">#REF!</definedName>
    <definedName name="__GOTO_EP84__AV" localSheetId="24">#REF!</definedName>
    <definedName name="__GOTO_EP84__AV" localSheetId="3">#REF!</definedName>
    <definedName name="__GOTO_EP84__AV" localSheetId="4">#REF!</definedName>
    <definedName name="__GOTO_EP84__AV" localSheetId="30">#REF!</definedName>
    <definedName name="__GOTO_EP84__AV" localSheetId="2">#REF!</definedName>
    <definedName name="__GOTO_EP84__AV">#REF!</definedName>
    <definedName name="__SCH6" localSheetId="19">#REF!</definedName>
    <definedName name="__SCH6" localSheetId="20">#REF!</definedName>
    <definedName name="__SCH6" localSheetId="24">#REF!</definedName>
    <definedName name="__SCH6" localSheetId="1">#REF!</definedName>
    <definedName name="__SCH6" localSheetId="3">#REF!</definedName>
    <definedName name="__SCH6" localSheetId="0">#REF!</definedName>
    <definedName name="__SCH6" localSheetId="30">#REF!</definedName>
    <definedName name="__SCH6" localSheetId="2">#REF!</definedName>
    <definedName name="__SCH6">#REF!</definedName>
    <definedName name="__SUM_CS57..CS6" localSheetId="5">#REF!</definedName>
    <definedName name="__SUM_CS57..CS6" localSheetId="19">#REF!</definedName>
    <definedName name="__SUM_CS57..CS6" localSheetId="20">#REF!</definedName>
    <definedName name="__SUM_CS57..CS6" localSheetId="24">#REF!</definedName>
    <definedName name="__SUM_CS57..CS6" localSheetId="3">#REF!</definedName>
    <definedName name="__SUM_CS57..CS6" localSheetId="4">#REF!</definedName>
    <definedName name="__SUM_CS57..CS6" localSheetId="0">#REF!</definedName>
    <definedName name="__SUM_CS57..CS6" localSheetId="30">#REF!</definedName>
    <definedName name="__SUM_CS57..CS6" localSheetId="2">#REF!</definedName>
    <definedName name="__SUM_CS57..CS6">#REF!</definedName>
    <definedName name="__SUM_CS65..CS7" localSheetId="19">#REF!</definedName>
    <definedName name="__SUM_CS65..CS7" localSheetId="20">#REF!</definedName>
    <definedName name="__SUM_CS65..CS7" localSheetId="24">#REF!</definedName>
    <definedName name="__SUM_CS65..CS7" localSheetId="3">#REF!</definedName>
    <definedName name="__SUM_CS65..CS7" localSheetId="4">#REF!</definedName>
    <definedName name="__SUM_CS65..CS7" localSheetId="30">#REF!</definedName>
    <definedName name="__SUM_CS65..CS7" localSheetId="2">#REF!</definedName>
    <definedName name="__SUM_CS65..CS7">#REF!</definedName>
    <definedName name="__SUM_FQ20..FQ2" localSheetId="19">#REF!</definedName>
    <definedName name="__SUM_FQ20..FQ2" localSheetId="20">#REF!</definedName>
    <definedName name="__SUM_FQ20..FQ2" localSheetId="24">#REF!</definedName>
    <definedName name="__SUM_FQ20..FQ2" localSheetId="3">#REF!</definedName>
    <definedName name="__SUM_FQ20..FQ2" localSheetId="4">#REF!</definedName>
    <definedName name="__SUM_FQ20..FQ2" localSheetId="30">#REF!</definedName>
    <definedName name="__SUM_FQ20..FQ2" localSheetId="2">#REF!</definedName>
    <definedName name="__SUM_FQ20..FQ2">#REF!</definedName>
    <definedName name="__SUM_FQ28..FQ3" localSheetId="19">#REF!</definedName>
    <definedName name="__SUM_FQ28..FQ3" localSheetId="20">#REF!</definedName>
    <definedName name="__SUM_FQ28..FQ3" localSheetId="24">#REF!</definedName>
    <definedName name="__SUM_FQ28..FQ3" localSheetId="3">#REF!</definedName>
    <definedName name="__SUM_FQ28..FQ3" localSheetId="4">#REF!</definedName>
    <definedName name="__SUM_FQ28..FQ3" localSheetId="30">#REF!</definedName>
    <definedName name="__SUM_FQ28..FQ3" localSheetId="2">#REF!</definedName>
    <definedName name="__SUM_FQ28..FQ3">#REF!</definedName>
    <definedName name="__XL__ENTER_UNIT" localSheetId="19">#REF!</definedName>
    <definedName name="__XL__ENTER_UNIT" localSheetId="20">#REF!</definedName>
    <definedName name="__XL__ENTER_UNIT" localSheetId="24">#REF!</definedName>
    <definedName name="__XL__ENTER_UNIT" localSheetId="3">#REF!</definedName>
    <definedName name="__XL__ENTER_UNIT" localSheetId="4">#REF!</definedName>
    <definedName name="__XL__ENTER_UNIT" localSheetId="30">#REF!</definedName>
    <definedName name="__XL__ENTER_UNIT" localSheetId="2">#REF!</definedName>
    <definedName name="__XL__ENTER_UNIT">#REF!</definedName>
    <definedName name="_5" localSheetId="19">#REF!</definedName>
    <definedName name="_5" localSheetId="20">#REF!</definedName>
    <definedName name="_5" localSheetId="24">#REF!</definedName>
    <definedName name="_5" localSheetId="3">#REF!</definedName>
    <definedName name="_5" localSheetId="4">#REF!</definedName>
    <definedName name="_5" localSheetId="30">#REF!</definedName>
    <definedName name="_5" localSheetId="2">#REF!</definedName>
    <definedName name="_5">#REF!</definedName>
    <definedName name="_6" localSheetId="19">#REF!</definedName>
    <definedName name="_6" localSheetId="20">#REF!</definedName>
    <definedName name="_6" localSheetId="24">#REF!</definedName>
    <definedName name="_6" localSheetId="3">#REF!</definedName>
    <definedName name="_6" localSheetId="4">#REF!</definedName>
    <definedName name="_6" localSheetId="30">#REF!</definedName>
    <definedName name="_6" localSheetId="2">#REF!</definedName>
    <definedName name="_6">#REF!</definedName>
    <definedName name="_D___GOTO_GK112" localSheetId="19">#REF!</definedName>
    <definedName name="_D___GOTO_GK112" localSheetId="20">#REF!</definedName>
    <definedName name="_D___GOTO_GK112" localSheetId="24">#REF!</definedName>
    <definedName name="_D___GOTO_GK112" localSheetId="3">#REF!</definedName>
    <definedName name="_D___GOTO_GK112" localSheetId="4">#REF!</definedName>
    <definedName name="_D___GOTO_GK112" localSheetId="30">#REF!</definedName>
    <definedName name="_D___GOTO_GK112" localSheetId="2">#REF!</definedName>
    <definedName name="_D___GOTO_GK112">#REF!</definedName>
    <definedName name="_D___GOTO_GK56_" localSheetId="19">#REF!</definedName>
    <definedName name="_D___GOTO_GK56_" localSheetId="20">#REF!</definedName>
    <definedName name="_D___GOTO_GK56_" localSheetId="24">#REF!</definedName>
    <definedName name="_D___GOTO_GK56_" localSheetId="3">#REF!</definedName>
    <definedName name="_D___GOTO_GK56_" localSheetId="4">#REF!</definedName>
    <definedName name="_D___GOTO_GK56_" localSheetId="30">#REF!</definedName>
    <definedName name="_D___GOTO_GK56_" localSheetId="2">#REF!</definedName>
    <definedName name="_D___GOTO_GK56_">#REF!</definedName>
    <definedName name="_D__D___L___GOT" localSheetId="19">#REF!</definedName>
    <definedName name="_D__D___L___GOT" localSheetId="20">#REF!</definedName>
    <definedName name="_D__D___L___GOT" localSheetId="24">#REF!</definedName>
    <definedName name="_D__D___L___GOT" localSheetId="3">#REF!</definedName>
    <definedName name="_D__D___L___GOT" localSheetId="4">#REF!</definedName>
    <definedName name="_D__D___L___GOT" localSheetId="30">#REF!</definedName>
    <definedName name="_D__D___L___GOT" localSheetId="2">#REF!</definedName>
    <definedName name="_D__D___L___GOT">#REF!</definedName>
    <definedName name="_D__D__D___D__D" localSheetId="19">#REF!</definedName>
    <definedName name="_D__D__D___D__D" localSheetId="20">#REF!</definedName>
    <definedName name="_D__D__D___D__D" localSheetId="24">#REF!</definedName>
    <definedName name="_D__D__D___D__D" localSheetId="3">#REF!</definedName>
    <definedName name="_D__D__D___D__D" localSheetId="4">#REF!</definedName>
    <definedName name="_D__D__D___D__D" localSheetId="30">#REF!</definedName>
    <definedName name="_D__D__D___D__D" localSheetId="2">#REF!</definedName>
    <definedName name="_D__D__D___D__D">#REF!</definedName>
    <definedName name="_D_19__U_19_" localSheetId="19">#REF!</definedName>
    <definedName name="_D_19__U_19_" localSheetId="20">#REF!</definedName>
    <definedName name="_D_19__U_19_" localSheetId="24">#REF!</definedName>
    <definedName name="_D_19__U_19_" localSheetId="3">#REF!</definedName>
    <definedName name="_D_19__U_19_" localSheetId="4">#REF!</definedName>
    <definedName name="_D_19__U_19_" localSheetId="30">#REF!</definedName>
    <definedName name="_D_19__U_19_" localSheetId="2">#REF!</definedName>
    <definedName name="_D_19__U_19_">#REF!</definedName>
    <definedName name="_DOWN_9__RIGHT_" localSheetId="19">#REF!</definedName>
    <definedName name="_DOWN_9__RIGHT_" localSheetId="20">#REF!</definedName>
    <definedName name="_DOWN_9__RIGHT_" localSheetId="24">#REF!</definedName>
    <definedName name="_DOWN_9__RIGHT_" localSheetId="3">#REF!</definedName>
    <definedName name="_DOWN_9__RIGHT_" localSheetId="4">#REF!</definedName>
    <definedName name="_DOWN_9__RIGHT_" localSheetId="30">#REF!</definedName>
    <definedName name="_DOWN_9__RIGHT_" localSheetId="2">#REF!</definedName>
    <definedName name="_DOWN_9__RIGHT_">#REF!</definedName>
    <definedName name="_Fill" localSheetId="29" hidden="1">#REF!</definedName>
    <definedName name="_Fill" localSheetId="31" hidden="1">#REF!</definedName>
    <definedName name="_Fill" localSheetId="14" hidden="1">#REF!</definedName>
    <definedName name="_Fill" localSheetId="19" hidden="1">#REF!</definedName>
    <definedName name="_Fill" localSheetId="20" hidden="1">#REF!</definedName>
    <definedName name="_Fill" localSheetId="27" hidden="1">#REF!</definedName>
    <definedName name="_Fill" localSheetId="24" hidden="1">#REF!</definedName>
    <definedName name="_Fill" localSheetId="3" hidden="1">#REF!</definedName>
    <definedName name="_Fill" localSheetId="4" hidden="1">#REF!</definedName>
    <definedName name="_Fill" localSheetId="0" hidden="1">#REF!</definedName>
    <definedName name="_Fill" localSheetId="30" hidden="1">#REF!</definedName>
    <definedName name="_Fill" localSheetId="2" hidden="1">#REF!</definedName>
    <definedName name="_Fill" hidden="1">#REF!</definedName>
    <definedName name="_xlnm._FilterDatabase" localSheetId="37" hidden="1">'F14.4'!$C$1:$C$60</definedName>
    <definedName name="_FROM__R__R__08" localSheetId="5">#REF!</definedName>
    <definedName name="_FROM__R__R__08" localSheetId="19">#REF!</definedName>
    <definedName name="_FROM__R__R__08" localSheetId="20">#REF!</definedName>
    <definedName name="_FROM__R__R__08" localSheetId="24">#REF!</definedName>
    <definedName name="_FROM__R__R__08" localSheetId="3">#REF!</definedName>
    <definedName name="_FROM__R__R__08" localSheetId="4">#REF!</definedName>
    <definedName name="_FROM__R__R__08" localSheetId="0">#REF!</definedName>
    <definedName name="_FROM__R__R__08" localSheetId="30">#REF!</definedName>
    <definedName name="_FROM__R__R__08" localSheetId="2">#REF!</definedName>
    <definedName name="_FROM__R__R__08">#REF!</definedName>
    <definedName name="_FROM__R__R__16" localSheetId="19">#REF!</definedName>
    <definedName name="_FROM__R__R__16" localSheetId="20">#REF!</definedName>
    <definedName name="_FROM__R__R__16" localSheetId="24">#REF!</definedName>
    <definedName name="_FROM__R__R__16" localSheetId="3">#REF!</definedName>
    <definedName name="_FROM__R__R__16" localSheetId="4">#REF!</definedName>
    <definedName name="_FROM__R__R__16" localSheetId="30">#REF!</definedName>
    <definedName name="_FROM__R__R__16" localSheetId="2">#REF!</definedName>
    <definedName name="_FROM__R__R__16">#REF!</definedName>
    <definedName name="_GENERATION__R_" localSheetId="19">#REF!</definedName>
    <definedName name="_GENERATION__R_" localSheetId="20">#REF!</definedName>
    <definedName name="_GENERATION__R_" localSheetId="24">#REF!</definedName>
    <definedName name="_GENERATION__R_" localSheetId="3">#REF!</definedName>
    <definedName name="_GENERATION__R_" localSheetId="4">#REF!</definedName>
    <definedName name="_GENERATION__R_" localSheetId="30">#REF!</definedName>
    <definedName name="_GENERATION__R_" localSheetId="2">#REF!</definedName>
    <definedName name="_GENERATION__R_">#REF!</definedName>
    <definedName name="_GOTO_BT49__R__" localSheetId="19">#REF!</definedName>
    <definedName name="_GOTO_BT49__R__" localSheetId="20">#REF!</definedName>
    <definedName name="_GOTO_BT49__R__" localSheetId="24">#REF!</definedName>
    <definedName name="_GOTO_BT49__R__" localSheetId="3">#REF!</definedName>
    <definedName name="_GOTO_BT49__R__" localSheetId="4">#REF!</definedName>
    <definedName name="_GOTO_BT49__R__" localSheetId="30">#REF!</definedName>
    <definedName name="_GOTO_BT49__R__" localSheetId="2">#REF!</definedName>
    <definedName name="_GOTO_BT49__R__">#REF!</definedName>
    <definedName name="_GOTO_CF11__?__" localSheetId="19">#REF!</definedName>
    <definedName name="_GOTO_CF11__?__" localSheetId="20">#REF!</definedName>
    <definedName name="_GOTO_CF11__?__" localSheetId="24">#REF!</definedName>
    <definedName name="_GOTO_CF11__?__" localSheetId="3">#REF!</definedName>
    <definedName name="_GOTO_CF11__?__" localSheetId="4">#REF!</definedName>
    <definedName name="_GOTO_CF11__?__" localSheetId="30">#REF!</definedName>
    <definedName name="_GOTO_CF11__?__" localSheetId="2">#REF!</definedName>
    <definedName name="_GOTO_CF11__?__">#REF!</definedName>
    <definedName name="_GOTO_EO75__WEK" localSheetId="19">#REF!</definedName>
    <definedName name="_GOTO_EO75__WEK" localSheetId="20">#REF!</definedName>
    <definedName name="_GOTO_EO75__WEK" localSheetId="24">#REF!</definedName>
    <definedName name="_GOTO_EO75__WEK" localSheetId="3">#REF!</definedName>
    <definedName name="_GOTO_EO75__WEK" localSheetId="4">#REF!</definedName>
    <definedName name="_GOTO_EO75__WEK" localSheetId="30">#REF!</definedName>
    <definedName name="_GOTO_EO75__WEK" localSheetId="2">#REF!</definedName>
    <definedName name="_GOTO_EO75__WEK">#REF!</definedName>
    <definedName name="_GOTO_EP82__PEA" localSheetId="19">#REF!</definedName>
    <definedName name="_GOTO_EP82__PEA" localSheetId="20">#REF!</definedName>
    <definedName name="_GOTO_EP82__PEA" localSheetId="24">#REF!</definedName>
    <definedName name="_GOTO_EP82__PEA" localSheetId="3">#REF!</definedName>
    <definedName name="_GOTO_EP82__PEA" localSheetId="4">#REF!</definedName>
    <definedName name="_GOTO_EP82__PEA" localSheetId="30">#REF!</definedName>
    <definedName name="_GOTO_EP82__PEA" localSheetId="2">#REF!</definedName>
    <definedName name="_GOTO_EP82__PEA">#REF!</definedName>
    <definedName name="_GOTO_EP86__PER" localSheetId="19">#REF!</definedName>
    <definedName name="_GOTO_EP86__PER" localSheetId="20">#REF!</definedName>
    <definedName name="_GOTO_EP86__PER" localSheetId="24">#REF!</definedName>
    <definedName name="_GOTO_EP86__PER" localSheetId="3">#REF!</definedName>
    <definedName name="_GOTO_EP86__PER" localSheetId="4">#REF!</definedName>
    <definedName name="_GOTO_EP86__PER" localSheetId="30">#REF!</definedName>
    <definedName name="_GOTO_EP86__PER" localSheetId="2">#REF!</definedName>
    <definedName name="_GOTO_EP86__PER">#REF!</definedName>
    <definedName name="_GOTO_FO112__RV" localSheetId="19">#REF!</definedName>
    <definedName name="_GOTO_FO112__RV" localSheetId="20">#REF!</definedName>
    <definedName name="_GOTO_FO112__RV" localSheetId="24">#REF!</definedName>
    <definedName name="_GOTO_FO112__RV" localSheetId="3">#REF!</definedName>
    <definedName name="_GOTO_FO112__RV" localSheetId="4">#REF!</definedName>
    <definedName name="_GOTO_FO112__RV" localSheetId="30">#REF!</definedName>
    <definedName name="_GOTO_FO112__RV" localSheetId="2">#REF!</definedName>
    <definedName name="_GOTO_FO112__RV">#REF!</definedName>
    <definedName name="_GOTO_FO56__RV_" localSheetId="19">#REF!</definedName>
    <definedName name="_GOTO_FO56__RV_" localSheetId="20">#REF!</definedName>
    <definedName name="_GOTO_FO56__RV_" localSheetId="24">#REF!</definedName>
    <definedName name="_GOTO_FO56__RV_" localSheetId="3">#REF!</definedName>
    <definedName name="_GOTO_FO56__RV_" localSheetId="4">#REF!</definedName>
    <definedName name="_GOTO_FO56__RV_" localSheetId="30">#REF!</definedName>
    <definedName name="_GOTO_FO56__RV_" localSheetId="2">#REF!</definedName>
    <definedName name="_GOTO_FO56__RV_">#REF!</definedName>
    <definedName name="_HOME__GOTO_M14" localSheetId="19">#REF!</definedName>
    <definedName name="_HOME__GOTO_M14" localSheetId="20">#REF!</definedName>
    <definedName name="_HOME__GOTO_M14" localSheetId="24">#REF!</definedName>
    <definedName name="_HOME__GOTO_M14" localSheetId="3">#REF!</definedName>
    <definedName name="_HOME__GOTO_M14" localSheetId="4">#REF!</definedName>
    <definedName name="_HOME__GOTO_M14" localSheetId="30">#REF!</definedName>
    <definedName name="_HOME__GOTO_M14" localSheetId="2">#REF!</definedName>
    <definedName name="_HOME__GOTO_M14">#REF!</definedName>
    <definedName name="_Order1" hidden="1">255</definedName>
    <definedName name="_PLF__R__R___ES" localSheetId="5">#REF!</definedName>
    <definedName name="_PLF__R__R___ES" localSheetId="19">#REF!</definedName>
    <definedName name="_PLF__R__R___ES" localSheetId="20">#REF!</definedName>
    <definedName name="_PLF__R__R___ES" localSheetId="24">#REF!</definedName>
    <definedName name="_PLF__R__R___ES" localSheetId="3">#REF!</definedName>
    <definedName name="_PLF__R__R___ES" localSheetId="4">#REF!</definedName>
    <definedName name="_PLF__R__R___ES" localSheetId="0">#REF!</definedName>
    <definedName name="_PLF__R__R___ES" localSheetId="30">#REF!</definedName>
    <definedName name="_PLF__R__R___ES" localSheetId="2">#REF!</definedName>
    <definedName name="_PLF__R__R___ES">#REF!</definedName>
    <definedName name="_RV_DOWN_6__LEF" localSheetId="19">#REF!</definedName>
    <definedName name="_RV_DOWN_6__LEF" localSheetId="20">#REF!</definedName>
    <definedName name="_RV_DOWN_6__LEF" localSheetId="24">#REF!</definedName>
    <definedName name="_RV_DOWN_6__LEF" localSheetId="3">#REF!</definedName>
    <definedName name="_RV_DOWN_6__LEF" localSheetId="4">#REF!</definedName>
    <definedName name="_RV_DOWN_6__LEF" localSheetId="30">#REF!</definedName>
    <definedName name="_RV_DOWN_6__LEF" localSheetId="2">#REF!</definedName>
    <definedName name="_RV_DOWN_6__LEF">#REF!</definedName>
    <definedName name="_SCH6" localSheetId="19">#REF!</definedName>
    <definedName name="_SCH6" localSheetId="20">#REF!</definedName>
    <definedName name="_SCH6" localSheetId="24">#REF!</definedName>
    <definedName name="_SCH6" localSheetId="1">#REF!</definedName>
    <definedName name="_SCH6" localSheetId="3">#REF!</definedName>
    <definedName name="_SCH6" localSheetId="0">#REF!</definedName>
    <definedName name="_SCH6" localSheetId="30">#REF!</definedName>
    <definedName name="_SCH6" localSheetId="2">#REF!</definedName>
    <definedName name="_SCH6">#REF!</definedName>
    <definedName name="_SUM_DI14..DI21" localSheetId="5">#REF!</definedName>
    <definedName name="_SUM_DI14..DI21" localSheetId="19">#REF!</definedName>
    <definedName name="_SUM_DI14..DI21" localSheetId="20">#REF!</definedName>
    <definedName name="_SUM_DI14..DI21" localSheetId="24">#REF!</definedName>
    <definedName name="_SUM_DI14..DI21" localSheetId="3">#REF!</definedName>
    <definedName name="_SUM_DI14..DI21" localSheetId="4">#REF!</definedName>
    <definedName name="_SUM_DI14..DI21" localSheetId="0">#REF!</definedName>
    <definedName name="_SUM_DI14..DI21" localSheetId="30">#REF!</definedName>
    <definedName name="_SUM_DI14..DI21" localSheetId="2">#REF!</definedName>
    <definedName name="_SUM_DI14..DI21">#REF!</definedName>
    <definedName name="_SUM_DI22..DI29" localSheetId="19">#REF!</definedName>
    <definedName name="_SUM_DI22..DI29" localSheetId="20">#REF!</definedName>
    <definedName name="_SUM_DI22..DI29" localSheetId="24">#REF!</definedName>
    <definedName name="_SUM_DI22..DI29" localSheetId="3">#REF!</definedName>
    <definedName name="_SUM_DI22..DI29" localSheetId="4">#REF!</definedName>
    <definedName name="_SUM_DI22..DI29" localSheetId="30">#REF!</definedName>
    <definedName name="_SUM_DI22..DI29" localSheetId="2">#REF!</definedName>
    <definedName name="_SUM_DI22..DI29">#REF!</definedName>
    <definedName name="_U__END__U__D__" localSheetId="19">#REF!</definedName>
    <definedName name="_U__END__U__D__" localSheetId="20">#REF!</definedName>
    <definedName name="_U__END__U__D__" localSheetId="24">#REF!</definedName>
    <definedName name="_U__END__U__D__" localSheetId="3">#REF!</definedName>
    <definedName name="_U__END__U__D__" localSheetId="4">#REF!</definedName>
    <definedName name="_U__END__U__D__" localSheetId="30">#REF!</definedName>
    <definedName name="_U__END__U__D__" localSheetId="2">#REF!</definedName>
    <definedName name="_U__END__U__D__">#REF!</definedName>
    <definedName name="_U__U__END__U__" localSheetId="19">#REF!</definedName>
    <definedName name="_U__U__END__U__" localSheetId="20">#REF!</definedName>
    <definedName name="_U__U__END__U__" localSheetId="24">#REF!</definedName>
    <definedName name="_U__U__END__U__" localSheetId="3">#REF!</definedName>
    <definedName name="_U__U__END__U__" localSheetId="4">#REF!</definedName>
    <definedName name="_U__U__END__U__" localSheetId="30">#REF!</definedName>
    <definedName name="_U__U__END__U__" localSheetId="2">#REF!</definedName>
    <definedName name="_U__U__END__U__">#REF!</definedName>
    <definedName name="_U__U__U__U__U_" localSheetId="19">#REF!</definedName>
    <definedName name="_U__U__U__U__U_" localSheetId="20">#REF!</definedName>
    <definedName name="_U__U__U__U__U_" localSheetId="24">#REF!</definedName>
    <definedName name="_U__U__U__U__U_" localSheetId="3">#REF!</definedName>
    <definedName name="_U__U__U__U__U_" localSheetId="4">#REF!</definedName>
    <definedName name="_U__U__U__U__U_" localSheetId="30">#REF!</definedName>
    <definedName name="_U__U__U__U__U_" localSheetId="2">#REF!</definedName>
    <definedName name="_U__U__U__U__U_">#REF!</definedName>
    <definedName name="_WGPD_GOTO_CO10" localSheetId="19">#REF!</definedName>
    <definedName name="_WGPD_GOTO_CO10" localSheetId="20">#REF!</definedName>
    <definedName name="_WGPD_GOTO_CO10" localSheetId="24">#REF!</definedName>
    <definedName name="_WGPD_GOTO_CO10" localSheetId="3">#REF!</definedName>
    <definedName name="_WGPD_GOTO_CO10" localSheetId="4">#REF!</definedName>
    <definedName name="_WGPD_GOTO_CO10" localSheetId="30">#REF!</definedName>
    <definedName name="_WGPD_GOTO_CO10" localSheetId="2">#REF!</definedName>
    <definedName name="_WGPD_GOTO_CO10">#REF!</definedName>
    <definedName name="A" localSheetId="19">#REF!</definedName>
    <definedName name="A" localSheetId="20">#REF!</definedName>
    <definedName name="A" localSheetId="24">#REF!</definedName>
    <definedName name="A" localSheetId="3">#REF!</definedName>
    <definedName name="A" localSheetId="4">#REF!</definedName>
    <definedName name="A" localSheetId="30">#REF!</definedName>
    <definedName name="A" localSheetId="2">#REF!</definedName>
    <definedName name="A">#REF!</definedName>
    <definedName name="achscs" localSheetId="24">#REF!</definedName>
    <definedName name="achscs" localSheetId="3">#REF!</definedName>
    <definedName name="achscs" localSheetId="4">#REF!</definedName>
    <definedName name="achscs" localSheetId="30">#REF!</definedName>
    <definedName name="achscs" localSheetId="2">#REF!</definedName>
    <definedName name="achscs">#REF!</definedName>
    <definedName name="ADL.63" localSheetId="1">#REF!</definedName>
    <definedName name="ADL.63" localSheetId="0">#REF!</definedName>
    <definedName name="ADL.63" localSheetId="2">#REF!</definedName>
    <definedName name="ADL.63">#REF!</definedName>
    <definedName name="afasfasf" localSheetId="24">#REF!</definedName>
    <definedName name="afasfasf" localSheetId="3">#REF!</definedName>
    <definedName name="afasfasf" localSheetId="4">#REF!</definedName>
    <definedName name="afasfasf" localSheetId="0">#REF!</definedName>
    <definedName name="afasfasf" localSheetId="30">#REF!</definedName>
    <definedName name="afasfasf" localSheetId="2">#REF!</definedName>
    <definedName name="afasfasf">#REF!</definedName>
    <definedName name="ahjsdhjkdh" localSheetId="24">#REF!</definedName>
    <definedName name="ahjsdhjkdh" localSheetId="3">#REF!</definedName>
    <definedName name="ahjsdhjkdh" localSheetId="4">#REF!</definedName>
    <definedName name="ahjsdhjkdh" localSheetId="30">#REF!</definedName>
    <definedName name="ahjsdhjkdh" localSheetId="2">#REF!</definedName>
    <definedName name="ahjsdhjkdh">#REF!</definedName>
    <definedName name="asaaa" localSheetId="24">#REF!</definedName>
    <definedName name="asaaa" localSheetId="3">#REF!</definedName>
    <definedName name="asaaa" localSheetId="4">#REF!</definedName>
    <definedName name="asaaa" localSheetId="30">#REF!</definedName>
    <definedName name="asaaa" localSheetId="2">#REF!</definedName>
    <definedName name="asaaa">#REF!</definedName>
    <definedName name="atyfafa" localSheetId="24">#REF!</definedName>
    <definedName name="atyfafa" localSheetId="3">#REF!</definedName>
    <definedName name="atyfafa" localSheetId="4">#REF!</definedName>
    <definedName name="atyfafa" localSheetId="30">#REF!</definedName>
    <definedName name="atyfafa" localSheetId="2">#REF!</definedName>
    <definedName name="atyfafa">#REF!</definedName>
    <definedName name="AuBhu0910" localSheetId="5">#REF!</definedName>
    <definedName name="AuBhu0910" localSheetId="24">#REF!</definedName>
    <definedName name="AuBhu0910" localSheetId="1">#REF!</definedName>
    <definedName name="AuBhu0910" localSheetId="3">#REF!</definedName>
    <definedName name="AuBhu0910" localSheetId="4">#REF!</definedName>
    <definedName name="AuBhu0910" localSheetId="0">#REF!</definedName>
    <definedName name="AuBhu0910" localSheetId="30">#REF!</definedName>
    <definedName name="AuBhu0910" localSheetId="2">#REF!</definedName>
    <definedName name="AuBhu0910">#REF!</definedName>
    <definedName name="AuBhu1011" localSheetId="5">#REF!</definedName>
    <definedName name="AuBhu1011" localSheetId="24">#REF!</definedName>
    <definedName name="AuBhu1011" localSheetId="1">#REF!</definedName>
    <definedName name="AuBhu1011" localSheetId="3">#REF!</definedName>
    <definedName name="AuBhu1011" localSheetId="4">#REF!</definedName>
    <definedName name="AuBhu1011" localSheetId="0">#REF!</definedName>
    <definedName name="AuBhu1011" localSheetId="30">#REF!</definedName>
    <definedName name="AuBhu1011" localSheetId="2">#REF!</definedName>
    <definedName name="AuBhu1011">#REF!</definedName>
    <definedName name="AuCha0910" localSheetId="5">#REF!</definedName>
    <definedName name="AuCha0910" localSheetId="24">#REF!</definedName>
    <definedName name="AuCha0910" localSheetId="1">#REF!</definedName>
    <definedName name="AuCha0910" localSheetId="3">#REF!</definedName>
    <definedName name="AuCha0910" localSheetId="4">#REF!</definedName>
    <definedName name="AuCha0910" localSheetId="0">#REF!</definedName>
    <definedName name="AuCha0910" localSheetId="30">#REF!</definedName>
    <definedName name="AuCha0910" localSheetId="2">#REF!</definedName>
    <definedName name="AuCha0910">#REF!</definedName>
    <definedName name="AV" localSheetId="5">#REF!</definedName>
    <definedName name="AV" localSheetId="19">#REF!</definedName>
    <definedName name="AV" localSheetId="20">#REF!</definedName>
    <definedName name="AV" localSheetId="24">#REF!</definedName>
    <definedName name="AV" localSheetId="3">#REF!</definedName>
    <definedName name="AV" localSheetId="4">#REF!</definedName>
    <definedName name="AV" localSheetId="0">#REF!</definedName>
    <definedName name="AV" localSheetId="30">#REF!</definedName>
    <definedName name="AV" localSheetId="2">#REF!</definedName>
    <definedName name="AV">#REF!</definedName>
    <definedName name="bgbgb" localSheetId="24">#REF!,#REF!</definedName>
    <definedName name="bgbgb" localSheetId="3">#REF!,#REF!</definedName>
    <definedName name="bgbgb" localSheetId="4">#REF!,#REF!</definedName>
    <definedName name="bgbgb" localSheetId="0">#REF!,#REF!</definedName>
    <definedName name="bgbgb" localSheetId="30">#REF!,#REF!</definedName>
    <definedName name="bgbgb" localSheetId="2">#REF!,#REF!</definedName>
    <definedName name="bgbgb">#REF!,#REF!</definedName>
    <definedName name="C_Data_1" localSheetId="5">#REF!</definedName>
    <definedName name="C_Data_1" localSheetId="19">#REF!</definedName>
    <definedName name="C_Data_1" localSheetId="20">#REF!</definedName>
    <definedName name="C_Data_1" localSheetId="24">#REF!</definedName>
    <definedName name="C_Data_1" localSheetId="1">#REF!</definedName>
    <definedName name="C_Data_1" localSheetId="3">#REF!</definedName>
    <definedName name="C_Data_1" localSheetId="4">#REF!</definedName>
    <definedName name="C_Data_1" localSheetId="0">#REF!</definedName>
    <definedName name="C_Data_1" localSheetId="30">#REF!</definedName>
    <definedName name="C_Data_1" localSheetId="2">#REF!</definedName>
    <definedName name="C_Data_1">#REF!</definedName>
    <definedName name="C_Data_2" localSheetId="19">#REF!</definedName>
    <definedName name="C_Data_2" localSheetId="20">#REF!</definedName>
    <definedName name="C_Data_2" localSheetId="24">#REF!</definedName>
    <definedName name="C_Data_2" localSheetId="1">#REF!</definedName>
    <definedName name="C_Data_2" localSheetId="3">#REF!</definedName>
    <definedName name="C_Data_2" localSheetId="4">#REF!</definedName>
    <definedName name="C_Data_2" localSheetId="0">#REF!</definedName>
    <definedName name="C_Data_2" localSheetId="30">#REF!</definedName>
    <definedName name="C_Data_2" localSheetId="2">#REF!</definedName>
    <definedName name="C_Data_2">#REF!</definedName>
    <definedName name="CM10_C_RIGHT___" localSheetId="5">#REF!</definedName>
    <definedName name="CM10_C_RIGHT___" localSheetId="19">#REF!</definedName>
    <definedName name="CM10_C_RIGHT___" localSheetId="20">#REF!</definedName>
    <definedName name="CM10_C_RIGHT___" localSheetId="24">#REF!</definedName>
    <definedName name="CM10_C_RIGHT___" localSheetId="3">#REF!</definedName>
    <definedName name="CM10_C_RIGHT___" localSheetId="4">#REF!</definedName>
    <definedName name="CM10_C_RIGHT___" localSheetId="0">#REF!</definedName>
    <definedName name="CM10_C_RIGHT___" localSheetId="30">#REF!</definedName>
    <definedName name="CM10_C_RIGHT___" localSheetId="2">#REF!</definedName>
    <definedName name="CM10_C_RIGHT___">#REF!</definedName>
    <definedName name="CV" localSheetId="19">#REF!</definedName>
    <definedName name="CV" localSheetId="20">#REF!</definedName>
    <definedName name="CV" localSheetId="24">#REF!</definedName>
    <definedName name="CV" localSheetId="3">#REF!</definedName>
    <definedName name="CV" localSheetId="4">#REF!</definedName>
    <definedName name="CV" localSheetId="30">#REF!</definedName>
    <definedName name="CV" localSheetId="2">#REF!</definedName>
    <definedName name="CV">#REF!</definedName>
    <definedName name="D">#N/A</definedName>
    <definedName name="dadfsdf" localSheetId="24">#REF!</definedName>
    <definedName name="dadfsdf" localSheetId="3">#REF!</definedName>
    <definedName name="dadfsdf" localSheetId="4">#REF!</definedName>
    <definedName name="dadfsdf" localSheetId="0">#REF!</definedName>
    <definedName name="dadfsdf" localSheetId="30">#REF!</definedName>
    <definedName name="dadfsdf" localSheetId="2">#REF!</definedName>
    <definedName name="dadfsdf">#REF!</definedName>
    <definedName name="dafsff" localSheetId="24">#REF!</definedName>
    <definedName name="dafsff" localSheetId="3">#REF!</definedName>
    <definedName name="dafsff" localSheetId="4">#REF!</definedName>
    <definedName name="dafsff" localSheetId="30">#REF!</definedName>
    <definedName name="dafsff" localSheetId="2">#REF!</definedName>
    <definedName name="dafsff">#REF!</definedName>
    <definedName name="dargad" localSheetId="24">#REF!,#REF!</definedName>
    <definedName name="dargad" localSheetId="3">#REF!,#REF!</definedName>
    <definedName name="dargad" localSheetId="4">#REF!,#REF!</definedName>
    <definedName name="dargad" localSheetId="0">#REF!,#REF!</definedName>
    <definedName name="dargad" localSheetId="30">#REF!,#REF!</definedName>
    <definedName name="dargad" localSheetId="2">#REF!,#REF!</definedName>
    <definedName name="dargad">#REF!,#REF!</definedName>
    <definedName name="ddd" localSheetId="24">#REF!</definedName>
    <definedName name="ddd" localSheetId="1">#REF!</definedName>
    <definedName name="ddd" localSheetId="3">#REF!</definedName>
    <definedName name="ddd" localSheetId="4">#REF!</definedName>
    <definedName name="ddd" localSheetId="0">#REF!</definedName>
    <definedName name="ddd" localSheetId="30">#REF!</definedName>
    <definedName name="ddd" localSheetId="2">#REF!</definedName>
    <definedName name="ddd">#REF!</definedName>
    <definedName name="Debt_Pct" localSheetId="1">#REF!</definedName>
    <definedName name="Debt_Pct" localSheetId="0">#REF!</definedName>
    <definedName name="Debt_Pct" localSheetId="2">#REF!</definedName>
    <definedName name="Debt_Pct">#REF!</definedName>
    <definedName name="dgxgfzdg" localSheetId="24">#REF!,#REF!</definedName>
    <definedName name="dgxgfzdg" localSheetId="3">#REF!,#REF!</definedName>
    <definedName name="dgxgfzdg" localSheetId="4">#REF!,#REF!</definedName>
    <definedName name="dgxgfzdg" localSheetId="0">#REF!,#REF!</definedName>
    <definedName name="dgxgfzdg" localSheetId="30">#REF!,#REF!</definedName>
    <definedName name="dgxgfzdg" localSheetId="2">#REF!,#REF!</definedName>
    <definedName name="dgxgfzdg">#REF!,#REF!</definedName>
    <definedName name="dpc" localSheetId="1">#REF!</definedName>
    <definedName name="dpc" localSheetId="0">#REF!</definedName>
    <definedName name="dpc" localSheetId="2">#REF!</definedName>
    <definedName name="dpc">#REF!</definedName>
    <definedName name="dsfdfADF" localSheetId="24">#REF!</definedName>
    <definedName name="dsfdfADF" localSheetId="3">#REF!</definedName>
    <definedName name="dsfdfADF" localSheetId="4">#REF!</definedName>
    <definedName name="dsfdfADF" localSheetId="0">#REF!</definedName>
    <definedName name="dsfdfADF" localSheetId="30">#REF!</definedName>
    <definedName name="dsfdfADF" localSheetId="2">#REF!</definedName>
    <definedName name="dsfdfADF">#REF!</definedName>
    <definedName name="dxzxxx" localSheetId="24">#REF!,#REF!</definedName>
    <definedName name="dxzxxx" localSheetId="3">#REF!,#REF!</definedName>
    <definedName name="dxzxxx" localSheetId="4">#REF!,#REF!</definedName>
    <definedName name="dxzxxx" localSheetId="0">#REF!,#REF!</definedName>
    <definedName name="dxzxxx" localSheetId="30">#REF!,#REF!</definedName>
    <definedName name="dxzxxx" localSheetId="2">#REF!,#REF!</definedName>
    <definedName name="dxzxxx">#REF!,#REF!</definedName>
    <definedName name="E_315MVA_Addl_Page1" localSheetId="5">#REF!</definedName>
    <definedName name="E_315MVA_Addl_Page1" localSheetId="19">#REF!</definedName>
    <definedName name="E_315MVA_Addl_Page1" localSheetId="20">#REF!</definedName>
    <definedName name="E_315MVA_Addl_Page1" localSheetId="24">#REF!</definedName>
    <definedName name="E_315MVA_Addl_Page1" localSheetId="3">#REF!</definedName>
    <definedName name="E_315MVA_Addl_Page1" localSheetId="4">#REF!</definedName>
    <definedName name="E_315MVA_Addl_Page1" localSheetId="0">#REF!</definedName>
    <definedName name="E_315MVA_Addl_Page1" localSheetId="30">#REF!</definedName>
    <definedName name="E_315MVA_Addl_Page1" localSheetId="2">#REF!</definedName>
    <definedName name="E_315MVA_Addl_Page1">#REF!</definedName>
    <definedName name="E_315MVA_Addl_Page2" localSheetId="19">#REF!</definedName>
    <definedName name="E_315MVA_Addl_Page2" localSheetId="20">#REF!</definedName>
    <definedName name="E_315MVA_Addl_Page2" localSheetId="24">#REF!</definedName>
    <definedName name="E_315MVA_Addl_Page2" localSheetId="3">#REF!</definedName>
    <definedName name="E_315MVA_Addl_Page2" localSheetId="4">#REF!</definedName>
    <definedName name="E_315MVA_Addl_Page2" localSheetId="30">#REF!</definedName>
    <definedName name="E_315MVA_Addl_Page2" localSheetId="2">#REF!</definedName>
    <definedName name="E_315MVA_Addl_Page2">#REF!</definedName>
    <definedName name="egtdgtgxdg" localSheetId="24">#REF!</definedName>
    <definedName name="egtdgtgxdg" localSheetId="3">#REF!</definedName>
    <definedName name="egtdgtgxdg" localSheetId="4">#REF!</definedName>
    <definedName name="egtdgtgxdg" localSheetId="30">#REF!</definedName>
    <definedName name="egtdgtgxdg" localSheetId="2">#REF!</definedName>
    <definedName name="egtdgtgxdg">#REF!</definedName>
    <definedName name="Erai_level" localSheetId="1">#REF!</definedName>
    <definedName name="Erai_level" localSheetId="0">#REF!</definedName>
    <definedName name="Erai_level" localSheetId="2">#REF!</definedName>
    <definedName name="Erai_level">#REF!</definedName>
    <definedName name="Esc_AGExp" localSheetId="1">#REF!</definedName>
    <definedName name="Esc_AGExp" localSheetId="0">#REF!</definedName>
    <definedName name="Esc_AGExp" localSheetId="2">#REF!</definedName>
    <definedName name="Esc_AGExp">#REF!</definedName>
    <definedName name="Esc_Coal" localSheetId="1">#REF!</definedName>
    <definedName name="Esc_Coal" localSheetId="0">#REF!</definedName>
    <definedName name="Esc_Coal" localSheetId="2">#REF!</definedName>
    <definedName name="Esc_Coal">#REF!</definedName>
    <definedName name="Esc_DomGas" localSheetId="1">#REF!</definedName>
    <definedName name="Esc_DomGas" localSheetId="0">#REF!</definedName>
    <definedName name="Esc_DomGas" localSheetId="2">#REF!</definedName>
    <definedName name="Esc_DomGas">#REF!</definedName>
    <definedName name="Esc_EmpExp" localSheetId="1">#REF!</definedName>
    <definedName name="Esc_EmpExp" localSheetId="0">#REF!</definedName>
    <definedName name="Esc_EmpExp" localSheetId="2">#REF!</definedName>
    <definedName name="Esc_EmpExp">#REF!</definedName>
    <definedName name="Esc_LNGas" localSheetId="1">#REF!</definedName>
    <definedName name="Esc_LNGas" localSheetId="0">#REF!</definedName>
    <definedName name="Esc_LNGas" localSheetId="2">#REF!</definedName>
    <definedName name="Esc_LNGas">#REF!</definedName>
    <definedName name="Esc_Oil" localSheetId="1">#REF!</definedName>
    <definedName name="Esc_Oil" localSheetId="0">#REF!</definedName>
    <definedName name="Esc_Oil" localSheetId="2">#REF!</definedName>
    <definedName name="Esc_Oil">#REF!</definedName>
    <definedName name="Esc_OtherVarCharge" localSheetId="1">#REF!</definedName>
    <definedName name="Esc_OtherVarCharge" localSheetId="0">#REF!</definedName>
    <definedName name="Esc_OtherVarCharge" localSheetId="2">#REF!</definedName>
    <definedName name="Esc_OtherVarCharge">#REF!</definedName>
    <definedName name="Esc_RMExp" localSheetId="1">#REF!</definedName>
    <definedName name="Esc_RMExp" localSheetId="0">#REF!</definedName>
    <definedName name="Esc_RMExp" localSheetId="2">#REF!</definedName>
    <definedName name="Esc_RMExp">#REF!</definedName>
    <definedName name="EscAGExp" localSheetId="5">#REF!</definedName>
    <definedName name="EscAGExp" localSheetId="19">#REF!</definedName>
    <definedName name="EscAGExp" localSheetId="20">#REF!</definedName>
    <definedName name="EscAGExp" localSheetId="24">#REF!</definedName>
    <definedName name="EscAGExp" localSheetId="3">#REF!</definedName>
    <definedName name="EscAGExp" localSheetId="4">#REF!</definedName>
    <definedName name="EscAGExp" localSheetId="0">#REF!</definedName>
    <definedName name="EscAGExp" localSheetId="30">#REF!</definedName>
    <definedName name="EscAGExp" localSheetId="2">#REF!</definedName>
    <definedName name="EscAGExp">#REF!</definedName>
    <definedName name="EscCoal" localSheetId="19">#REF!</definedName>
    <definedName name="EscCoal" localSheetId="20">#REF!</definedName>
    <definedName name="EscCoal" localSheetId="24">#REF!</definedName>
    <definedName name="EscCoal" localSheetId="3">#REF!</definedName>
    <definedName name="EscCoal" localSheetId="4">#REF!</definedName>
    <definedName name="EscCoal" localSheetId="30">#REF!</definedName>
    <definedName name="EscCoal" localSheetId="2">#REF!</definedName>
    <definedName name="EscCoal">#REF!</definedName>
    <definedName name="EscDomGas" localSheetId="19">#REF!</definedName>
    <definedName name="EscDomGas" localSheetId="20">#REF!</definedName>
    <definedName name="EscDomGas" localSheetId="24">#REF!</definedName>
    <definedName name="EscDomGas" localSheetId="3">#REF!</definedName>
    <definedName name="EscDomGas" localSheetId="4">#REF!</definedName>
    <definedName name="EscDomGas" localSheetId="30">#REF!</definedName>
    <definedName name="EscDomGas" localSheetId="2">#REF!</definedName>
    <definedName name="EscDomGas">#REF!</definedName>
    <definedName name="EscEmpExp" localSheetId="19">#REF!</definedName>
    <definedName name="EscEmpExp" localSheetId="20">#REF!</definedName>
    <definedName name="EscEmpExp" localSheetId="24">#REF!</definedName>
    <definedName name="EscEmpExp" localSheetId="3">#REF!</definedName>
    <definedName name="EscEmpExp" localSheetId="4">#REF!</definedName>
    <definedName name="EscEmpExp" localSheetId="30">#REF!</definedName>
    <definedName name="EscEmpExp" localSheetId="2">#REF!</definedName>
    <definedName name="EscEmpExp">#REF!</definedName>
    <definedName name="EscLNGas" localSheetId="19">#REF!</definedName>
    <definedName name="EscLNGas" localSheetId="20">#REF!</definedName>
    <definedName name="EscLNGas" localSheetId="24">#REF!</definedName>
    <definedName name="EscLNGas" localSheetId="3">#REF!</definedName>
    <definedName name="EscLNGas" localSheetId="4">#REF!</definedName>
    <definedName name="EscLNGas" localSheetId="30">#REF!</definedName>
    <definedName name="EscLNGas" localSheetId="2">#REF!</definedName>
    <definedName name="EscLNGas">#REF!</definedName>
    <definedName name="EscOil" localSheetId="19">#REF!</definedName>
    <definedName name="EscOil" localSheetId="20">#REF!</definedName>
    <definedName name="EscOil" localSheetId="24">#REF!</definedName>
    <definedName name="EscOil" localSheetId="3">#REF!</definedName>
    <definedName name="EscOil" localSheetId="4">#REF!</definedName>
    <definedName name="EscOil" localSheetId="30">#REF!</definedName>
    <definedName name="EscOil" localSheetId="2">#REF!</definedName>
    <definedName name="EscOil">#REF!</definedName>
    <definedName name="EscOtherIncome" localSheetId="19">#REF!</definedName>
    <definedName name="EscOtherIncome" localSheetId="20">#REF!</definedName>
    <definedName name="EscOtherIncome" localSheetId="24">#REF!</definedName>
    <definedName name="EscOtherIncome" localSheetId="3">#REF!</definedName>
    <definedName name="EscOtherIncome" localSheetId="4">#REF!</definedName>
    <definedName name="EscOtherIncome" localSheetId="30">#REF!</definedName>
    <definedName name="EscOtherIncome" localSheetId="2">#REF!</definedName>
    <definedName name="EscOtherIncome">#REF!</definedName>
    <definedName name="EscOtherVarCharge" localSheetId="19">#REF!</definedName>
    <definedName name="EscOtherVarCharge" localSheetId="20">#REF!</definedName>
    <definedName name="EscOtherVarCharge" localSheetId="24">#REF!</definedName>
    <definedName name="EscOtherVarCharge" localSheetId="3">#REF!</definedName>
    <definedName name="EscOtherVarCharge" localSheetId="4">#REF!</definedName>
    <definedName name="EscOtherVarCharge" localSheetId="30">#REF!</definedName>
    <definedName name="EscOtherVarCharge" localSheetId="2">#REF!</definedName>
    <definedName name="EscOtherVarCharge">#REF!</definedName>
    <definedName name="EscRMExp" localSheetId="19">#REF!</definedName>
    <definedName name="EscRMExp" localSheetId="20">#REF!</definedName>
    <definedName name="EscRMExp" localSheetId="24">#REF!</definedName>
    <definedName name="EscRMExp" localSheetId="3">#REF!</definedName>
    <definedName name="EscRMExp" localSheetId="4">#REF!</definedName>
    <definedName name="EscRMExp" localSheetId="30">#REF!</definedName>
    <definedName name="EscRMExp" localSheetId="2">#REF!</definedName>
    <definedName name="EscRMExp">#REF!</definedName>
    <definedName name="FAX" localSheetId="19">#REF!</definedName>
    <definedName name="FAX" localSheetId="20">#REF!</definedName>
    <definedName name="FAX" localSheetId="24">#REF!</definedName>
    <definedName name="FAX" localSheetId="3">#REF!</definedName>
    <definedName name="FAX" localSheetId="4">#REF!</definedName>
    <definedName name="FAX" localSheetId="30">#REF!</definedName>
    <definedName name="FAX" localSheetId="2">#REF!</definedName>
    <definedName name="FAX">#REF!</definedName>
    <definedName name="fdxfds" localSheetId="24">#REF!</definedName>
    <definedName name="fdxfds" localSheetId="3">#REF!</definedName>
    <definedName name="fdxfds" localSheetId="4">#REF!</definedName>
    <definedName name="fdxfds" localSheetId="30">#REF!</definedName>
    <definedName name="fdxfds" localSheetId="2">#REF!</definedName>
    <definedName name="fdxfds">#REF!</definedName>
    <definedName name="fgdgchjgd" localSheetId="24">#REF!</definedName>
    <definedName name="fgdgchjgd" localSheetId="3">#REF!</definedName>
    <definedName name="fgdgchjgd" localSheetId="4">#REF!</definedName>
    <definedName name="fgdgchjgd" localSheetId="30">#REF!</definedName>
    <definedName name="fgdgchjgd" localSheetId="2">#REF!</definedName>
    <definedName name="fgdgchjgd">#REF!</definedName>
    <definedName name="FinCharge" localSheetId="1">#REF!</definedName>
    <definedName name="FinCharge" localSheetId="0">#REF!</definedName>
    <definedName name="FinCharge" localSheetId="2">#REF!</definedName>
    <definedName name="FinCharge">#REF!</definedName>
    <definedName name="fssdzfzsdffzsdf" localSheetId="24">#REF!</definedName>
    <definedName name="fssdzfzsdffzsdf" localSheetId="3">#REF!</definedName>
    <definedName name="fssdzfzsdffzsdf" localSheetId="4">#REF!</definedName>
    <definedName name="fssdzfzsdffzsdf" localSheetId="0">#REF!</definedName>
    <definedName name="fssdzfzsdffzsdf" localSheetId="30">#REF!</definedName>
    <definedName name="fssdzfzsdffzsdf" localSheetId="2">#REF!</definedName>
    <definedName name="fssdzfzsdffzsdf">#REF!</definedName>
    <definedName name="Fuel_Exp_CY" localSheetId="5">#REF!</definedName>
    <definedName name="Fuel_Exp_CY" localSheetId="19">#REF!</definedName>
    <definedName name="Fuel_Exp_CY" localSheetId="20">#REF!</definedName>
    <definedName name="Fuel_Exp_CY" localSheetId="24">#REF!</definedName>
    <definedName name="Fuel_Exp_CY" localSheetId="3">#REF!</definedName>
    <definedName name="Fuel_Exp_CY" localSheetId="4">#REF!</definedName>
    <definedName name="Fuel_Exp_CY" localSheetId="30">#REF!</definedName>
    <definedName name="Fuel_Exp_CY" localSheetId="2">#REF!</definedName>
    <definedName name="Fuel_Exp_CY">#REF!</definedName>
    <definedName name="Fuel_Exp_EY" localSheetId="19">#REF!</definedName>
    <definedName name="Fuel_Exp_EY" localSheetId="20">#REF!</definedName>
    <definedName name="Fuel_Exp_EY" localSheetId="24">#REF!</definedName>
    <definedName name="Fuel_Exp_EY" localSheetId="3">#REF!</definedName>
    <definedName name="Fuel_Exp_EY" localSheetId="4">#REF!</definedName>
    <definedName name="Fuel_Exp_EY" localSheetId="30">#REF!</definedName>
    <definedName name="Fuel_Exp_EY" localSheetId="2">#REF!</definedName>
    <definedName name="Fuel_Exp_EY">#REF!</definedName>
    <definedName name="Fuel_Exp_PY" localSheetId="19">#REF!</definedName>
    <definedName name="Fuel_Exp_PY" localSheetId="20">#REF!</definedName>
    <definedName name="Fuel_Exp_PY" localSheetId="24">#REF!</definedName>
    <definedName name="Fuel_Exp_PY" localSheetId="3">#REF!</definedName>
    <definedName name="Fuel_Exp_PY" localSheetId="4">#REF!</definedName>
    <definedName name="Fuel_Exp_PY" localSheetId="30">#REF!</definedName>
    <definedName name="Fuel_Exp_PY" localSheetId="2">#REF!</definedName>
    <definedName name="Fuel_Exp_PY">#REF!</definedName>
    <definedName name="fy" localSheetId="24">#REF!</definedName>
    <definedName name="fy" localSheetId="3">#REF!</definedName>
    <definedName name="fy" localSheetId="4">#REF!</definedName>
    <definedName name="fy" localSheetId="30">#REF!</definedName>
    <definedName name="fy" localSheetId="2">#REF!</definedName>
    <definedName name="fy">#REF!</definedName>
    <definedName name="gaga" localSheetId="24">#REF!</definedName>
    <definedName name="gaga" localSheetId="3">#REF!</definedName>
    <definedName name="gaga" localSheetId="4">#REF!</definedName>
    <definedName name="gaga" localSheetId="30">#REF!</definedName>
    <definedName name="gaga" localSheetId="2">#REF!</definedName>
    <definedName name="gaga">#REF!</definedName>
    <definedName name="gahZh" localSheetId="24">#REF!</definedName>
    <definedName name="gahZh" localSheetId="3">#REF!</definedName>
    <definedName name="gahZh" localSheetId="4">#REF!</definedName>
    <definedName name="gahZh" localSheetId="30">#REF!</definedName>
    <definedName name="gahZh" localSheetId="2">#REF!</definedName>
    <definedName name="gahZh">#REF!</definedName>
    <definedName name="gajkahuah" localSheetId="24">#REF!</definedName>
    <definedName name="gajkahuah" localSheetId="3">#REF!</definedName>
    <definedName name="gajkahuah" localSheetId="4">#REF!</definedName>
    <definedName name="gajkahuah" localSheetId="30">#REF!</definedName>
    <definedName name="gajkahuah" localSheetId="2">#REF!</definedName>
    <definedName name="gajkahuah">#REF!</definedName>
    <definedName name="gasgdskhdu" localSheetId="24">#REF!,#REF!</definedName>
    <definedName name="gasgdskhdu" localSheetId="3">#REF!,#REF!</definedName>
    <definedName name="gasgdskhdu" localSheetId="4">#REF!,#REF!</definedName>
    <definedName name="gasgdskhdu" localSheetId="0">#REF!,#REF!</definedName>
    <definedName name="gasgdskhdu" localSheetId="30">#REF!,#REF!</definedName>
    <definedName name="gasgdskhdu" localSheetId="2">#REF!,#REF!</definedName>
    <definedName name="gasgdskhdu">#REF!,#REF!</definedName>
    <definedName name="gdgfg" localSheetId="24">#REF!,#REF!</definedName>
    <definedName name="gdgfg" localSheetId="3">#REF!,#REF!</definedName>
    <definedName name="gdgfg" localSheetId="4">#REF!,#REF!</definedName>
    <definedName name="gdgfg" localSheetId="30">#REF!,#REF!</definedName>
    <definedName name="gdgfg" localSheetId="2">#REF!,#REF!</definedName>
    <definedName name="gdgfg">#REF!,#REF!</definedName>
    <definedName name="ghhfh" localSheetId="24">#REF!</definedName>
    <definedName name="ghhfh" localSheetId="3">#REF!</definedName>
    <definedName name="ghhfh" localSheetId="4">#REF!</definedName>
    <definedName name="ghhfh" localSheetId="0">#REF!</definedName>
    <definedName name="ghhfh" localSheetId="30">#REF!</definedName>
    <definedName name="ghhfh" localSheetId="2">#REF!</definedName>
    <definedName name="ghhfh">#REF!</definedName>
    <definedName name="GR" localSheetId="19">#REF!</definedName>
    <definedName name="GR" localSheetId="20">#REF!</definedName>
    <definedName name="GR" localSheetId="24">#REF!</definedName>
    <definedName name="GR" localSheetId="3">#REF!</definedName>
    <definedName name="GR" localSheetId="4">#REF!</definedName>
    <definedName name="GR" localSheetId="30">#REF!</definedName>
    <definedName name="GR" localSheetId="2">#REF!</definedName>
    <definedName name="GR">#REF!</definedName>
    <definedName name="gshjgshgs" localSheetId="24">#REF!</definedName>
    <definedName name="gshjgshgs" localSheetId="3">#REF!</definedName>
    <definedName name="gshjgshgs" localSheetId="4">#REF!</definedName>
    <definedName name="gshjgshgs" localSheetId="30">#REF!</definedName>
    <definedName name="gshjgshgs" localSheetId="2">#REF!</definedName>
    <definedName name="gshjgshgs">#REF!</definedName>
    <definedName name="gydgdg" localSheetId="24">#REF!,#REF!</definedName>
    <definedName name="gydgdg" localSheetId="3">#REF!,#REF!</definedName>
    <definedName name="gydgdg" localSheetId="4">#REF!,#REF!</definedName>
    <definedName name="gydgdg" localSheetId="0">#REF!,#REF!</definedName>
    <definedName name="gydgdg" localSheetId="30">#REF!,#REF!</definedName>
    <definedName name="gydgdg" localSheetId="2">#REF!,#REF!</definedName>
    <definedName name="gydgdg">#REF!,#REF!</definedName>
    <definedName name="h" localSheetId="24">#REF!</definedName>
    <definedName name="h" localSheetId="1">#REF!</definedName>
    <definedName name="h" localSheetId="3">#REF!</definedName>
    <definedName name="h" localSheetId="4">#REF!</definedName>
    <definedName name="h" localSheetId="0">#REF!</definedName>
    <definedName name="h" localSheetId="30">#REF!</definedName>
    <definedName name="h" localSheetId="2">#REF!</definedName>
    <definedName name="h">#REF!</definedName>
    <definedName name="hahshuis" localSheetId="24">#REF!</definedName>
    <definedName name="hahshuis" localSheetId="3">#REF!</definedName>
    <definedName name="hahshuis" localSheetId="4">#REF!</definedName>
    <definedName name="hahshuis" localSheetId="0">#REF!</definedName>
    <definedName name="hahshuis" localSheetId="30">#REF!</definedName>
    <definedName name="hahshuis" localSheetId="2">#REF!</definedName>
    <definedName name="hahshuis">#REF!</definedName>
    <definedName name="hasnain" localSheetId="24">#REF!</definedName>
    <definedName name="hasnain" localSheetId="3">#REF!</definedName>
    <definedName name="hasnain" localSheetId="4">#REF!</definedName>
    <definedName name="hasnain" localSheetId="30">#REF!</definedName>
    <definedName name="hasnain" localSheetId="2">#REF!</definedName>
    <definedName name="hasnain">#REF!</definedName>
    <definedName name="hdhdjh" localSheetId="24">#REF!</definedName>
    <definedName name="hdhdjh" localSheetId="3">#REF!</definedName>
    <definedName name="hdhdjh" localSheetId="4">#REF!</definedName>
    <definedName name="hdhdjh" localSheetId="30">#REF!</definedName>
    <definedName name="hdhdjh" localSheetId="2">#REF!</definedName>
    <definedName name="hdhdjh">#REF!</definedName>
    <definedName name="hgtfhdh" localSheetId="24">#REF!</definedName>
    <definedName name="hgtfhdh" localSheetId="1">#REF!</definedName>
    <definedName name="hgtfhdh" localSheetId="3">#REF!</definedName>
    <definedName name="hgtfhdh" localSheetId="4">#REF!</definedName>
    <definedName name="hgtfhdh" localSheetId="0">#REF!</definedName>
    <definedName name="hgtfhdh" localSheetId="30">#REF!</definedName>
    <definedName name="hgtfhdh" localSheetId="2">#REF!</definedName>
    <definedName name="hgtfhdh">#REF!</definedName>
    <definedName name="hhhuh" localSheetId="24">#REF!</definedName>
    <definedName name="hhhuh" localSheetId="3">#REF!</definedName>
    <definedName name="hhhuh" localSheetId="4">#REF!</definedName>
    <definedName name="hhhuh" localSheetId="0">#REF!</definedName>
    <definedName name="hhhuh" localSheetId="30">#REF!</definedName>
    <definedName name="hhhuh" localSheetId="2">#REF!</definedName>
    <definedName name="hhhuh">#REF!</definedName>
    <definedName name="hHzhzh" localSheetId="24">#REF!</definedName>
    <definedName name="hHzhzh" localSheetId="3">#REF!</definedName>
    <definedName name="hHzhzh" localSheetId="4">#REF!</definedName>
    <definedName name="hHzhzh" localSheetId="30">#REF!</definedName>
    <definedName name="hHzhzh" localSheetId="2">#REF!</definedName>
    <definedName name="hHzhzh">#REF!</definedName>
    <definedName name="hshhxuhxu" localSheetId="24">#REF!</definedName>
    <definedName name="hshhxuhxu" localSheetId="3">#REF!</definedName>
    <definedName name="hshhxuhxu" localSheetId="4">#REF!</definedName>
    <definedName name="hshhxuhxu" localSheetId="30">#REF!</definedName>
    <definedName name="hshhxuhxu" localSheetId="2">#REF!</definedName>
    <definedName name="hshhxuhxu">#REF!</definedName>
    <definedName name="IntRate_11" localSheetId="1">#REF!</definedName>
    <definedName name="IntRate_11" localSheetId="0">#REF!</definedName>
    <definedName name="IntRate_11" localSheetId="2">#REF!</definedName>
    <definedName name="IntRate_11">#REF!</definedName>
    <definedName name="IntRate_12" localSheetId="1">#REF!</definedName>
    <definedName name="IntRate_12" localSheetId="0">#REF!</definedName>
    <definedName name="IntRate_12" localSheetId="2">#REF!</definedName>
    <definedName name="IntRate_12">#REF!</definedName>
    <definedName name="IntRate_WC" localSheetId="5">#REF!</definedName>
    <definedName name="IntRate_WC" localSheetId="24">#REF!</definedName>
    <definedName name="IntRate_WC" localSheetId="1">#REF!</definedName>
    <definedName name="IntRate_WC" localSheetId="3">#REF!</definedName>
    <definedName name="IntRate_WC" localSheetId="4">#REF!</definedName>
    <definedName name="IntRate_WC" localSheetId="0">#REF!</definedName>
    <definedName name="IntRate_WC" localSheetId="30">#REF!</definedName>
    <definedName name="IntRate_WC" localSheetId="2">#REF!</definedName>
    <definedName name="IntRate_WC">#REF!</definedName>
    <definedName name="IntRate_WC10" localSheetId="1">#REF!</definedName>
    <definedName name="IntRate_WC10" localSheetId="0">#REF!</definedName>
    <definedName name="IntRate_WC10" localSheetId="2">#REF!</definedName>
    <definedName name="IntRate_WC10">#REF!</definedName>
    <definedName name="IntRate_WC11" localSheetId="1">#REF!</definedName>
    <definedName name="IntRate_WC11" localSheetId="0">#REF!</definedName>
    <definedName name="IntRate_WC11" localSheetId="2">#REF!</definedName>
    <definedName name="IntRate_WC11">#REF!</definedName>
    <definedName name="IntRate_WC12" localSheetId="1">#REF!</definedName>
    <definedName name="IntRate_WC12" localSheetId="0">#REF!</definedName>
    <definedName name="IntRate_WC12" localSheetId="2">#REF!</definedName>
    <definedName name="IntRate_WC12">#REF!</definedName>
    <definedName name="IntRate12" localSheetId="5">#REF!</definedName>
    <definedName name="IntRate12" localSheetId="19">#REF!</definedName>
    <definedName name="IntRate12" localSheetId="20">#REF!</definedName>
    <definedName name="IntRate12" localSheetId="24">#REF!</definedName>
    <definedName name="IntRate12" localSheetId="3">#REF!</definedName>
    <definedName name="IntRate12" localSheetId="4">#REF!</definedName>
    <definedName name="IntRate12" localSheetId="0">#REF!</definedName>
    <definedName name="IntRate12" localSheetId="30">#REF!</definedName>
    <definedName name="IntRate12" localSheetId="2">#REF!</definedName>
    <definedName name="IntRate12">#REF!</definedName>
    <definedName name="IntRate13" localSheetId="19">#REF!</definedName>
    <definedName name="IntRate13" localSheetId="20">#REF!</definedName>
    <definedName name="IntRate13" localSheetId="24">#REF!</definedName>
    <definedName name="IntRate13" localSheetId="3">#REF!</definedName>
    <definedName name="IntRate13" localSheetId="4">#REF!</definedName>
    <definedName name="IntRate13" localSheetId="30">#REF!</definedName>
    <definedName name="IntRate13" localSheetId="2">#REF!</definedName>
    <definedName name="IntRate13">#REF!</definedName>
    <definedName name="IntRateWC11" localSheetId="19">#REF!</definedName>
    <definedName name="IntRateWC11" localSheetId="20">#REF!</definedName>
    <definedName name="IntRateWC11" localSheetId="24">#REF!</definedName>
    <definedName name="IntRateWC11" localSheetId="3">#REF!</definedName>
    <definedName name="IntRateWC11" localSheetId="4">#REF!</definedName>
    <definedName name="IntRateWC11" localSheetId="30">#REF!</definedName>
    <definedName name="IntRateWC11" localSheetId="2">#REF!</definedName>
    <definedName name="IntRateWC11">#REF!</definedName>
    <definedName name="IntRateWC12" localSheetId="19">#REF!</definedName>
    <definedName name="IntRateWC12" localSheetId="20">#REF!</definedName>
    <definedName name="IntRateWC12" localSheetId="24">#REF!</definedName>
    <definedName name="IntRateWC12" localSheetId="3">#REF!</definedName>
    <definedName name="IntRateWC12" localSheetId="4">#REF!</definedName>
    <definedName name="IntRateWC12" localSheetId="30">#REF!</definedName>
    <definedName name="IntRateWC12" localSheetId="2">#REF!</definedName>
    <definedName name="IntRateWC12">#REF!</definedName>
    <definedName name="IntRateWC13" localSheetId="19">#REF!</definedName>
    <definedName name="IntRateWC13" localSheetId="20">#REF!</definedName>
    <definedName name="IntRateWC13" localSheetId="24">#REF!</definedName>
    <definedName name="IntRateWC13" localSheetId="3">#REF!</definedName>
    <definedName name="IntRateWC13" localSheetId="4">#REF!</definedName>
    <definedName name="IntRateWC13" localSheetId="30">#REF!</definedName>
    <definedName name="IntRateWC13" localSheetId="2">#REF!</definedName>
    <definedName name="IntRateWC13">#REF!</definedName>
    <definedName name="Intt_Charge_cY" localSheetId="5">#REF!,#REF!</definedName>
    <definedName name="Intt_Charge_cY" localSheetId="19">#REF!,#REF!</definedName>
    <definedName name="Intt_Charge_cY" localSheetId="20">#REF!,#REF!</definedName>
    <definedName name="Intt_Charge_cY" localSheetId="24">#REF!,#REF!</definedName>
    <definedName name="Intt_Charge_cY" localSheetId="3">#REF!,#REF!</definedName>
    <definedName name="Intt_Charge_cY" localSheetId="4">#REF!,#REF!</definedName>
    <definedName name="Intt_Charge_cY" localSheetId="0">#REF!,#REF!</definedName>
    <definedName name="Intt_Charge_cY" localSheetId="30">#REF!,#REF!</definedName>
    <definedName name="Intt_Charge_cY" localSheetId="2">#REF!,#REF!</definedName>
    <definedName name="Intt_Charge_cY">#REF!,#REF!</definedName>
    <definedName name="Intt_Charge_cy_1" localSheetId="5">#REF!,#REF!</definedName>
    <definedName name="Intt_Charge_cy_1" localSheetId="24">#REF!,#REF!</definedName>
    <definedName name="Intt_Charge_cy_1" localSheetId="1">#REF!,#REF!</definedName>
    <definedName name="Intt_Charge_cy_1" localSheetId="3">#REF!,#REF!</definedName>
    <definedName name="Intt_Charge_cy_1" localSheetId="4">#REF!,#REF!</definedName>
    <definedName name="Intt_Charge_cy_1" localSheetId="0">#REF!,#REF!</definedName>
    <definedName name="Intt_Charge_cy_1" localSheetId="30">#REF!,#REF!</definedName>
    <definedName name="Intt_Charge_cy_1" localSheetId="2">#REF!,#REF!</definedName>
    <definedName name="Intt_Charge_cy_1">#REF!,#REF!</definedName>
    <definedName name="Intt_Charge_eY" localSheetId="19">#REF!,#REF!</definedName>
    <definedName name="Intt_Charge_eY" localSheetId="20">#REF!,#REF!</definedName>
    <definedName name="Intt_Charge_eY" localSheetId="24">#REF!,#REF!</definedName>
    <definedName name="Intt_Charge_eY" localSheetId="3">#REF!,#REF!</definedName>
    <definedName name="Intt_Charge_eY" localSheetId="4">#REF!,#REF!</definedName>
    <definedName name="Intt_Charge_eY" localSheetId="0">#REF!,#REF!</definedName>
    <definedName name="Intt_Charge_eY" localSheetId="30">#REF!,#REF!</definedName>
    <definedName name="Intt_Charge_eY" localSheetId="2">#REF!,#REF!</definedName>
    <definedName name="Intt_Charge_eY">#REF!,#REF!</definedName>
    <definedName name="Intt_Charge_ey_1" localSheetId="5">#REF!,#REF!</definedName>
    <definedName name="Intt_Charge_ey_1" localSheetId="24">#REF!,#REF!</definedName>
    <definedName name="Intt_Charge_ey_1" localSheetId="1">#REF!,#REF!</definedName>
    <definedName name="Intt_Charge_ey_1" localSheetId="3">#REF!,#REF!</definedName>
    <definedName name="Intt_Charge_ey_1" localSheetId="4">#REF!,#REF!</definedName>
    <definedName name="Intt_Charge_ey_1" localSheetId="0">#REF!,#REF!</definedName>
    <definedName name="Intt_Charge_ey_1" localSheetId="30">#REF!,#REF!</definedName>
    <definedName name="Intt_Charge_ey_1" localSheetId="2">#REF!,#REF!</definedName>
    <definedName name="Intt_Charge_ey_1">#REF!,#REF!</definedName>
    <definedName name="Intt_Charge_PY" localSheetId="19">#REF!,#REF!</definedName>
    <definedName name="Intt_Charge_PY" localSheetId="20">#REF!,#REF!</definedName>
    <definedName name="Intt_Charge_PY" localSheetId="24">#REF!,#REF!</definedName>
    <definedName name="Intt_Charge_PY" localSheetId="3">#REF!,#REF!</definedName>
    <definedName name="Intt_Charge_PY" localSheetId="4">#REF!,#REF!</definedName>
    <definedName name="Intt_Charge_PY" localSheetId="0">#REF!,#REF!</definedName>
    <definedName name="Intt_Charge_PY" localSheetId="30">#REF!,#REF!</definedName>
    <definedName name="Intt_Charge_PY" localSheetId="2">#REF!,#REF!</definedName>
    <definedName name="Intt_Charge_PY">#REF!,#REF!</definedName>
    <definedName name="Intt_Charge_py_1" localSheetId="5">#REF!,#REF!</definedName>
    <definedName name="Intt_Charge_py_1" localSheetId="24">#REF!,#REF!</definedName>
    <definedName name="Intt_Charge_py_1" localSheetId="1">#REF!,#REF!</definedName>
    <definedName name="Intt_Charge_py_1" localSheetId="3">#REF!,#REF!</definedName>
    <definedName name="Intt_Charge_py_1" localSheetId="4">#REF!,#REF!</definedName>
    <definedName name="Intt_Charge_py_1" localSheetId="0">#REF!,#REF!</definedName>
    <definedName name="Intt_Charge_py_1" localSheetId="30">#REF!,#REF!</definedName>
    <definedName name="Intt_Charge_py_1" localSheetId="2">#REF!,#REF!</definedName>
    <definedName name="Intt_Charge_py_1">#REF!,#REF!</definedName>
    <definedName name="IsCircular" localSheetId="5">#REF!</definedName>
    <definedName name="IsCircular" localSheetId="19">#REF!</definedName>
    <definedName name="IsCircular" localSheetId="20">#REF!</definedName>
    <definedName name="IsCircular" localSheetId="24">#REF!</definedName>
    <definedName name="IsCircular" localSheetId="3">#REF!</definedName>
    <definedName name="IsCircular" localSheetId="4">#REF!</definedName>
    <definedName name="IsCircular" localSheetId="0">#REF!</definedName>
    <definedName name="IsCircular" localSheetId="30">#REF!</definedName>
    <definedName name="IsCircular" localSheetId="2">#REF!</definedName>
    <definedName name="IsCircular">#REF!</definedName>
    <definedName name="jjkjklj" localSheetId="24">#REF!,#REF!</definedName>
    <definedName name="jjkjklj" localSheetId="3">#REF!,#REF!</definedName>
    <definedName name="jjkjklj" localSheetId="4">#REF!,#REF!</definedName>
    <definedName name="jjkjklj" localSheetId="0">#REF!,#REF!</definedName>
    <definedName name="jjkjklj" localSheetId="30">#REF!,#REF!</definedName>
    <definedName name="jjkjklj" localSheetId="2">#REF!,#REF!</definedName>
    <definedName name="jjkjklj">#REF!,#REF!</definedName>
    <definedName name="jjskjsklj" localSheetId="24">#REF!</definedName>
    <definedName name="jjskjsklj" localSheetId="3">#REF!</definedName>
    <definedName name="jjskjsklj" localSheetId="4">#REF!</definedName>
    <definedName name="jjskjsklj" localSheetId="0">#REF!</definedName>
    <definedName name="jjskjsklj" localSheetId="30">#REF!</definedName>
    <definedName name="jjskjsklj" localSheetId="2">#REF!</definedName>
    <definedName name="jjskjsklj">#REF!</definedName>
    <definedName name="jsjssij" localSheetId="24">#REF!</definedName>
    <definedName name="jsjssij" localSheetId="3">#REF!</definedName>
    <definedName name="jsjssij" localSheetId="4">#REF!</definedName>
    <definedName name="jsjssij" localSheetId="30">#REF!</definedName>
    <definedName name="jsjssij" localSheetId="2">#REF!</definedName>
    <definedName name="jsjssij">#REF!</definedName>
    <definedName name="K2000_">#N/A</definedName>
    <definedName name="kishor" localSheetId="24">#REF!</definedName>
    <definedName name="kishor" localSheetId="3">#REF!</definedName>
    <definedName name="kishor" localSheetId="4">#REF!</definedName>
    <definedName name="kishor" localSheetId="0">#REF!</definedName>
    <definedName name="kishor" localSheetId="30">#REF!</definedName>
    <definedName name="kishor" localSheetId="2">#REF!</definedName>
    <definedName name="kishor">#REF!</definedName>
    <definedName name="kkJJ" localSheetId="24">#REF!</definedName>
    <definedName name="kkJJ" localSheetId="3">#REF!</definedName>
    <definedName name="kkJJ" localSheetId="4">#REF!</definedName>
    <definedName name="kkJJ" localSheetId="30">#REF!</definedName>
    <definedName name="kkJJ" localSheetId="2">#REF!</definedName>
    <definedName name="kkJJ">#REF!</definedName>
    <definedName name="ksokskosk" localSheetId="24">#REF!</definedName>
    <definedName name="ksokskosk" localSheetId="3">#REF!</definedName>
    <definedName name="ksokskosk" localSheetId="4">#REF!</definedName>
    <definedName name="ksokskosk" localSheetId="30">#REF!</definedName>
    <definedName name="ksokskosk" localSheetId="2">#REF!</definedName>
    <definedName name="ksokskosk">#REF!</definedName>
    <definedName name="llJkljl" localSheetId="24">#REF!</definedName>
    <definedName name="llJkljl" localSheetId="3">#REF!</definedName>
    <definedName name="llJkljl" localSheetId="4">#REF!</definedName>
    <definedName name="llJkljl" localSheetId="30">#REF!</definedName>
    <definedName name="llJkljl" localSheetId="2">#REF!</definedName>
    <definedName name="llJkljl">#REF!</definedName>
    <definedName name="LTR_M_NEW" localSheetId="5">#REF!</definedName>
    <definedName name="LTR_M_NEW" localSheetId="19">#REF!</definedName>
    <definedName name="LTR_M_NEW" localSheetId="20">#REF!</definedName>
    <definedName name="LTR_M_NEW" localSheetId="24">#REF!</definedName>
    <definedName name="LTR_M_NEW" localSheetId="3">#REF!</definedName>
    <definedName name="LTR_M_NEW" localSheetId="4">#REF!</definedName>
    <definedName name="LTR_M_NEW" localSheetId="30">#REF!</definedName>
    <definedName name="LTR_M_NEW" localSheetId="2">#REF!</definedName>
    <definedName name="LTR_M_NEW">#REF!</definedName>
    <definedName name="LTR_MOR" localSheetId="19">#REF!</definedName>
    <definedName name="LTR_MOR" localSheetId="20">#REF!</definedName>
    <definedName name="LTR_MOR" localSheetId="24">#REF!</definedName>
    <definedName name="LTR_MOR" localSheetId="3">#REF!</definedName>
    <definedName name="LTR_MOR" localSheetId="4">#REF!</definedName>
    <definedName name="LTR_MOR" localSheetId="30">#REF!</definedName>
    <definedName name="LTR_MOR" localSheetId="2">#REF!</definedName>
    <definedName name="LTR_MOR">#REF!</definedName>
    <definedName name="new" localSheetId="29" hidden="1">#REF!</definedName>
    <definedName name="new" localSheetId="31" hidden="1">#REF!</definedName>
    <definedName name="new" localSheetId="14" hidden="1">#REF!</definedName>
    <definedName name="new" localSheetId="19" hidden="1">#REF!</definedName>
    <definedName name="new" localSheetId="20" hidden="1">#REF!</definedName>
    <definedName name="new" localSheetId="27" hidden="1">#REF!</definedName>
    <definedName name="new" localSheetId="24" hidden="1">#REF!</definedName>
    <definedName name="new" localSheetId="1" hidden="1">#REF!</definedName>
    <definedName name="new" localSheetId="3" hidden="1">#REF!</definedName>
    <definedName name="new" localSheetId="4" hidden="1">#REF!</definedName>
    <definedName name="new" localSheetId="0" hidden="1">#REF!</definedName>
    <definedName name="new" localSheetId="30" hidden="1">#REF!</definedName>
    <definedName name="new" localSheetId="2" hidden="1">#REF!</definedName>
    <definedName name="new" hidden="1">#REF!</definedName>
    <definedName name="nnkklj" localSheetId="24">#REF!</definedName>
    <definedName name="nnkklj" localSheetId="3">#REF!</definedName>
    <definedName name="nnkklj" localSheetId="4">#REF!</definedName>
    <definedName name="nnkklj" localSheetId="0">#REF!</definedName>
    <definedName name="nnkklj" localSheetId="30">#REF!</definedName>
    <definedName name="nnkklj" localSheetId="2">#REF!</definedName>
    <definedName name="nnkklj">#REF!</definedName>
    <definedName name="O" localSheetId="5">#REF!</definedName>
    <definedName name="O" localSheetId="19">#REF!</definedName>
    <definedName name="O" localSheetId="20">#REF!</definedName>
    <definedName name="O" localSheetId="24">#REF!</definedName>
    <definedName name="O" localSheetId="3">#REF!</definedName>
    <definedName name="O" localSheetId="4">#REF!</definedName>
    <definedName name="O" localSheetId="30">#REF!</definedName>
    <definedName name="O" localSheetId="2">#REF!</definedName>
    <definedName name="O">#REF!</definedName>
    <definedName name="Olklkk" localSheetId="24">#REF!</definedName>
    <definedName name="Olklkk" localSheetId="3">#REF!</definedName>
    <definedName name="Olklkk" localSheetId="4">#REF!</definedName>
    <definedName name="Olklkk" localSheetId="30">#REF!</definedName>
    <definedName name="Olklkk" localSheetId="2">#REF!</definedName>
    <definedName name="Olklkk">#REF!</definedName>
    <definedName name="p" localSheetId="19">#REF!</definedName>
    <definedName name="p" localSheetId="20">#REF!</definedName>
    <definedName name="p" localSheetId="24">#REF!</definedName>
    <definedName name="p" localSheetId="3">#REF!</definedName>
    <definedName name="p" localSheetId="4">#REF!</definedName>
    <definedName name="p" localSheetId="30">#REF!</definedName>
    <definedName name="p" localSheetId="2">#REF!</definedName>
    <definedName name="p">#REF!</definedName>
    <definedName name="PAGE1" localSheetId="19">#REF!</definedName>
    <definedName name="PAGE1" localSheetId="20">#REF!</definedName>
    <definedName name="PAGE1" localSheetId="24">#REF!</definedName>
    <definedName name="PAGE1" localSheetId="3">#REF!</definedName>
    <definedName name="PAGE1" localSheetId="4">#REF!</definedName>
    <definedName name="PAGE1" localSheetId="30">#REF!</definedName>
    <definedName name="PAGE1" localSheetId="2">#REF!</definedName>
    <definedName name="PAGE1">#REF!</definedName>
    <definedName name="page10" localSheetId="19">#REF!</definedName>
    <definedName name="page10" localSheetId="20">#REF!</definedName>
    <definedName name="page10" localSheetId="24">#REF!</definedName>
    <definedName name="page10" localSheetId="3">#REF!</definedName>
    <definedName name="page10" localSheetId="4">#REF!</definedName>
    <definedName name="page10" localSheetId="30">#REF!</definedName>
    <definedName name="page10" localSheetId="2">#REF!</definedName>
    <definedName name="page10">#REF!</definedName>
    <definedName name="PAGE10_6" localSheetId="19">#REF!</definedName>
    <definedName name="PAGE10_6" localSheetId="20">#REF!</definedName>
    <definedName name="PAGE10_6" localSheetId="24">#REF!</definedName>
    <definedName name="PAGE10_6" localSheetId="3">#REF!</definedName>
    <definedName name="PAGE10_6" localSheetId="4">#REF!</definedName>
    <definedName name="PAGE10_6" localSheetId="30">#REF!</definedName>
    <definedName name="PAGE10_6" localSheetId="2">#REF!</definedName>
    <definedName name="PAGE10_6">#REF!</definedName>
    <definedName name="PAGE11_6" localSheetId="19">#REF!</definedName>
    <definedName name="PAGE11_6" localSheetId="20">#REF!</definedName>
    <definedName name="PAGE11_6" localSheetId="24">#REF!</definedName>
    <definedName name="PAGE11_6" localSheetId="3">#REF!</definedName>
    <definedName name="PAGE11_6" localSheetId="4">#REF!</definedName>
    <definedName name="PAGE11_6" localSheetId="30">#REF!</definedName>
    <definedName name="PAGE11_6" localSheetId="2">#REF!</definedName>
    <definedName name="PAGE11_6">#REF!</definedName>
    <definedName name="PAGE12_6" localSheetId="19">#REF!</definedName>
    <definedName name="PAGE12_6" localSheetId="20">#REF!</definedName>
    <definedName name="PAGE12_6" localSheetId="24">#REF!</definedName>
    <definedName name="PAGE12_6" localSheetId="3">#REF!</definedName>
    <definedName name="PAGE12_6" localSheetId="4">#REF!</definedName>
    <definedName name="PAGE12_6" localSheetId="30">#REF!</definedName>
    <definedName name="PAGE12_6" localSheetId="2">#REF!</definedName>
    <definedName name="PAGE12_6">#REF!</definedName>
    <definedName name="PAGE14" localSheetId="19">#REF!</definedName>
    <definedName name="PAGE14" localSheetId="20">#REF!</definedName>
    <definedName name="PAGE14" localSheetId="24">#REF!</definedName>
    <definedName name="PAGE14" localSheetId="3">#REF!</definedName>
    <definedName name="PAGE14" localSheetId="4">#REF!</definedName>
    <definedName name="PAGE14" localSheetId="30">#REF!</definedName>
    <definedName name="PAGE14" localSheetId="2">#REF!</definedName>
    <definedName name="PAGE14">#REF!</definedName>
    <definedName name="PAGE15" localSheetId="19">#REF!</definedName>
    <definedName name="PAGE15" localSheetId="20">#REF!</definedName>
    <definedName name="PAGE15" localSheetId="24">#REF!</definedName>
    <definedName name="PAGE15" localSheetId="3">#REF!</definedName>
    <definedName name="PAGE15" localSheetId="4">#REF!</definedName>
    <definedName name="PAGE15" localSheetId="30">#REF!</definedName>
    <definedName name="PAGE15" localSheetId="2">#REF!</definedName>
    <definedName name="PAGE15">#REF!</definedName>
    <definedName name="PAGE16" localSheetId="19">#REF!</definedName>
    <definedName name="PAGE16" localSheetId="20">#REF!</definedName>
    <definedName name="PAGE16" localSheetId="24">#REF!</definedName>
    <definedName name="PAGE16" localSheetId="3">#REF!</definedName>
    <definedName name="PAGE16" localSheetId="4">#REF!</definedName>
    <definedName name="PAGE16" localSheetId="30">#REF!</definedName>
    <definedName name="PAGE16" localSheetId="2">#REF!</definedName>
    <definedName name="PAGE16">#REF!</definedName>
    <definedName name="PAGE17" localSheetId="19">#REF!</definedName>
    <definedName name="PAGE17" localSheetId="20">#REF!</definedName>
    <definedName name="PAGE17" localSheetId="24">#REF!</definedName>
    <definedName name="PAGE17" localSheetId="3">#REF!</definedName>
    <definedName name="PAGE17" localSheetId="4">#REF!</definedName>
    <definedName name="PAGE17" localSheetId="30">#REF!</definedName>
    <definedName name="PAGE17" localSheetId="2">#REF!</definedName>
    <definedName name="PAGE17">#REF!</definedName>
    <definedName name="PAGE18" localSheetId="19">#REF!</definedName>
    <definedName name="PAGE18" localSheetId="20">#REF!</definedName>
    <definedName name="PAGE18" localSheetId="24">#REF!</definedName>
    <definedName name="PAGE18" localSheetId="3">#REF!</definedName>
    <definedName name="PAGE18" localSheetId="4">#REF!</definedName>
    <definedName name="PAGE18" localSheetId="30">#REF!</definedName>
    <definedName name="PAGE18" localSheetId="2">#REF!</definedName>
    <definedName name="PAGE18">#REF!</definedName>
    <definedName name="PAGE19" localSheetId="19">#REF!</definedName>
    <definedName name="PAGE19" localSheetId="20">#REF!</definedName>
    <definedName name="PAGE19" localSheetId="24">#REF!</definedName>
    <definedName name="PAGE19" localSheetId="3">#REF!</definedName>
    <definedName name="PAGE19" localSheetId="4">#REF!</definedName>
    <definedName name="PAGE19" localSheetId="30">#REF!</definedName>
    <definedName name="PAGE19" localSheetId="2">#REF!</definedName>
    <definedName name="PAGE19">#REF!</definedName>
    <definedName name="PAGE2" localSheetId="19">#REF!</definedName>
    <definedName name="PAGE2" localSheetId="20">#REF!</definedName>
    <definedName name="PAGE2" localSheetId="24">#REF!</definedName>
    <definedName name="PAGE2" localSheetId="3">#REF!</definedName>
    <definedName name="PAGE2" localSheetId="4">#REF!</definedName>
    <definedName name="PAGE2" localSheetId="30">#REF!</definedName>
    <definedName name="PAGE2" localSheetId="2">#REF!</definedName>
    <definedName name="PAGE2">#REF!</definedName>
    <definedName name="PAGE2_6" localSheetId="19">#REF!</definedName>
    <definedName name="PAGE2_6" localSheetId="20">#REF!</definedName>
    <definedName name="PAGE2_6" localSheetId="24">#REF!</definedName>
    <definedName name="PAGE2_6" localSheetId="3">#REF!</definedName>
    <definedName name="PAGE2_6" localSheetId="4">#REF!</definedName>
    <definedName name="PAGE2_6" localSheetId="30">#REF!</definedName>
    <definedName name="PAGE2_6" localSheetId="2">#REF!</definedName>
    <definedName name="PAGE2_6">#REF!</definedName>
    <definedName name="PAGE20" localSheetId="19">#REF!</definedName>
    <definedName name="PAGE20" localSheetId="20">#REF!</definedName>
    <definedName name="PAGE20" localSheetId="24">#REF!</definedName>
    <definedName name="PAGE20" localSheetId="3">#REF!</definedName>
    <definedName name="PAGE20" localSheetId="4">#REF!</definedName>
    <definedName name="PAGE20" localSheetId="30">#REF!</definedName>
    <definedName name="PAGE20" localSheetId="2">#REF!</definedName>
    <definedName name="PAGE20">#REF!</definedName>
    <definedName name="PAGE21" localSheetId="19">#REF!</definedName>
    <definedName name="PAGE21" localSheetId="20">#REF!</definedName>
    <definedName name="PAGE21" localSheetId="24">#REF!</definedName>
    <definedName name="PAGE21" localSheetId="3">#REF!</definedName>
    <definedName name="PAGE21" localSheetId="4">#REF!</definedName>
    <definedName name="PAGE21" localSheetId="30">#REF!</definedName>
    <definedName name="PAGE21" localSheetId="2">#REF!</definedName>
    <definedName name="PAGE21">#REF!</definedName>
    <definedName name="PAGE210" localSheetId="19">#REF!</definedName>
    <definedName name="PAGE210" localSheetId="20">#REF!</definedName>
    <definedName name="PAGE210" localSheetId="24">#REF!</definedName>
    <definedName name="PAGE210" localSheetId="3">#REF!</definedName>
    <definedName name="PAGE210" localSheetId="4">#REF!</definedName>
    <definedName name="PAGE210" localSheetId="30">#REF!</definedName>
    <definedName name="PAGE210" localSheetId="2">#REF!</definedName>
    <definedName name="PAGE210">#REF!</definedName>
    <definedName name="PAGE22" localSheetId="19">#REF!</definedName>
    <definedName name="PAGE22" localSheetId="20">#REF!</definedName>
    <definedName name="PAGE22" localSheetId="24">#REF!</definedName>
    <definedName name="PAGE22" localSheetId="3">#REF!</definedName>
    <definedName name="PAGE22" localSheetId="4">#REF!</definedName>
    <definedName name="PAGE22" localSheetId="30">#REF!</definedName>
    <definedName name="PAGE22" localSheetId="2">#REF!</definedName>
    <definedName name="PAGE22">#REF!</definedName>
    <definedName name="PAGE23" localSheetId="19">#REF!</definedName>
    <definedName name="PAGE23" localSheetId="20">#REF!</definedName>
    <definedName name="PAGE23" localSheetId="24">#REF!</definedName>
    <definedName name="PAGE23" localSheetId="3">#REF!</definedName>
    <definedName name="PAGE23" localSheetId="4">#REF!</definedName>
    <definedName name="PAGE23" localSheetId="30">#REF!</definedName>
    <definedName name="PAGE23" localSheetId="2">#REF!</definedName>
    <definedName name="PAGE23">#REF!</definedName>
    <definedName name="PAGE24" localSheetId="19">#REF!</definedName>
    <definedName name="PAGE24" localSheetId="20">#REF!</definedName>
    <definedName name="PAGE24" localSheetId="24">#REF!</definedName>
    <definedName name="PAGE24" localSheetId="3">#REF!</definedName>
    <definedName name="PAGE24" localSheetId="4">#REF!</definedName>
    <definedName name="PAGE24" localSheetId="30">#REF!</definedName>
    <definedName name="PAGE24" localSheetId="2">#REF!</definedName>
    <definedName name="PAGE24">#REF!</definedName>
    <definedName name="PAGE25" localSheetId="19">#REF!</definedName>
    <definedName name="PAGE25" localSheetId="20">#REF!</definedName>
    <definedName name="PAGE25" localSheetId="24">#REF!</definedName>
    <definedName name="PAGE25" localSheetId="3">#REF!</definedName>
    <definedName name="PAGE25" localSheetId="4">#REF!</definedName>
    <definedName name="PAGE25" localSheetId="30">#REF!</definedName>
    <definedName name="PAGE25" localSheetId="2">#REF!</definedName>
    <definedName name="PAGE25">#REF!</definedName>
    <definedName name="PAGE26" localSheetId="19">#REF!</definedName>
    <definedName name="PAGE26" localSheetId="20">#REF!</definedName>
    <definedName name="PAGE26" localSheetId="24">#REF!</definedName>
    <definedName name="PAGE26" localSheetId="3">#REF!</definedName>
    <definedName name="PAGE26" localSheetId="4">#REF!</definedName>
    <definedName name="PAGE26" localSheetId="30">#REF!</definedName>
    <definedName name="PAGE26" localSheetId="2">#REF!</definedName>
    <definedName name="PAGE26">#REF!</definedName>
    <definedName name="PAGE27" localSheetId="19">#REF!</definedName>
    <definedName name="PAGE27" localSheetId="20">#REF!</definedName>
    <definedName name="PAGE27" localSheetId="24">#REF!</definedName>
    <definedName name="PAGE27" localSheetId="3">#REF!</definedName>
    <definedName name="PAGE27" localSheetId="4">#REF!</definedName>
    <definedName name="PAGE27" localSheetId="30">#REF!</definedName>
    <definedName name="PAGE27" localSheetId="2">#REF!</definedName>
    <definedName name="PAGE27">#REF!</definedName>
    <definedName name="PAGE28" localSheetId="19">#REF!</definedName>
    <definedName name="PAGE28" localSheetId="20">#REF!</definedName>
    <definedName name="PAGE28" localSheetId="24">#REF!</definedName>
    <definedName name="PAGE28" localSheetId="3">#REF!</definedName>
    <definedName name="PAGE28" localSheetId="4">#REF!</definedName>
    <definedName name="PAGE28" localSheetId="30">#REF!</definedName>
    <definedName name="PAGE28" localSheetId="2">#REF!</definedName>
    <definedName name="PAGE28">#REF!</definedName>
    <definedName name="PAGE29" localSheetId="19">#REF!</definedName>
    <definedName name="PAGE29" localSheetId="20">#REF!</definedName>
    <definedName name="PAGE29" localSheetId="24">#REF!</definedName>
    <definedName name="PAGE29" localSheetId="3">#REF!</definedName>
    <definedName name="PAGE29" localSheetId="4">#REF!</definedName>
    <definedName name="PAGE29" localSheetId="30">#REF!</definedName>
    <definedName name="PAGE29" localSheetId="2">#REF!</definedName>
    <definedName name="PAGE29">#REF!</definedName>
    <definedName name="PAGE3_6" localSheetId="19">#REF!</definedName>
    <definedName name="PAGE3_6" localSheetId="20">#REF!</definedName>
    <definedName name="PAGE3_6" localSheetId="24">#REF!</definedName>
    <definedName name="PAGE3_6" localSheetId="3">#REF!</definedName>
    <definedName name="PAGE3_6" localSheetId="4">#REF!</definedName>
    <definedName name="PAGE3_6" localSheetId="30">#REF!</definedName>
    <definedName name="PAGE3_6" localSheetId="2">#REF!</definedName>
    <definedName name="PAGE3_6">#REF!</definedName>
    <definedName name="page34" localSheetId="19">#REF!</definedName>
    <definedName name="page34" localSheetId="20">#REF!</definedName>
    <definedName name="page34" localSheetId="24">#REF!</definedName>
    <definedName name="page34" localSheetId="3">#REF!</definedName>
    <definedName name="page34" localSheetId="4">#REF!</definedName>
    <definedName name="page34" localSheetId="30">#REF!</definedName>
    <definedName name="page34" localSheetId="2">#REF!</definedName>
    <definedName name="page34">#REF!</definedName>
    <definedName name="Page35" localSheetId="19">#REF!</definedName>
    <definedName name="Page35" localSheetId="20">#REF!</definedName>
    <definedName name="Page35" localSheetId="24">#REF!</definedName>
    <definedName name="Page35" localSheetId="3">#REF!</definedName>
    <definedName name="Page35" localSheetId="4">#REF!</definedName>
    <definedName name="Page35" localSheetId="30">#REF!</definedName>
    <definedName name="Page35" localSheetId="2">#REF!</definedName>
    <definedName name="Page35">#REF!</definedName>
    <definedName name="PAGE4_6" localSheetId="19">#REF!</definedName>
    <definedName name="PAGE4_6" localSheetId="20">#REF!</definedName>
    <definedName name="PAGE4_6" localSheetId="24">#REF!</definedName>
    <definedName name="PAGE4_6" localSheetId="3">#REF!</definedName>
    <definedName name="PAGE4_6" localSheetId="4">#REF!</definedName>
    <definedName name="PAGE4_6" localSheetId="30">#REF!</definedName>
    <definedName name="PAGE4_6" localSheetId="2">#REF!</definedName>
    <definedName name="PAGE4_6">#REF!</definedName>
    <definedName name="PAGE5_6" localSheetId="19">#REF!</definedName>
    <definedName name="PAGE5_6" localSheetId="20">#REF!</definedName>
    <definedName name="PAGE5_6" localSheetId="24">#REF!</definedName>
    <definedName name="PAGE5_6" localSheetId="3">#REF!</definedName>
    <definedName name="PAGE5_6" localSheetId="4">#REF!</definedName>
    <definedName name="PAGE5_6" localSheetId="30">#REF!</definedName>
    <definedName name="PAGE5_6" localSheetId="2">#REF!</definedName>
    <definedName name="PAGE5_6">#REF!</definedName>
    <definedName name="page50" localSheetId="19">#REF!</definedName>
    <definedName name="page50" localSheetId="20">#REF!</definedName>
    <definedName name="page50" localSheetId="24">#REF!</definedName>
    <definedName name="page50" localSheetId="3">#REF!</definedName>
    <definedName name="page50" localSheetId="4">#REF!</definedName>
    <definedName name="page50" localSheetId="30">#REF!</definedName>
    <definedName name="page50" localSheetId="2">#REF!</definedName>
    <definedName name="page50">#REF!</definedName>
    <definedName name="page51" localSheetId="19">#REF!</definedName>
    <definedName name="page51" localSheetId="20">#REF!</definedName>
    <definedName name="page51" localSheetId="24">#REF!</definedName>
    <definedName name="page51" localSheetId="3">#REF!</definedName>
    <definedName name="page51" localSheetId="4">#REF!</definedName>
    <definedName name="page51" localSheetId="30">#REF!</definedName>
    <definedName name="page51" localSheetId="2">#REF!</definedName>
    <definedName name="page51">#REF!</definedName>
    <definedName name="page52" localSheetId="19">#REF!</definedName>
    <definedName name="page52" localSheetId="20">#REF!</definedName>
    <definedName name="page52" localSheetId="24">#REF!</definedName>
    <definedName name="page52" localSheetId="3">#REF!</definedName>
    <definedName name="page52" localSheetId="4">#REF!</definedName>
    <definedName name="page52" localSheetId="30">#REF!</definedName>
    <definedName name="page52" localSheetId="2">#REF!</definedName>
    <definedName name="page52">#REF!</definedName>
    <definedName name="PAGE6" localSheetId="19">#REF!</definedName>
    <definedName name="PAGE6" localSheetId="20">#REF!</definedName>
    <definedName name="PAGE6" localSheetId="24">#REF!</definedName>
    <definedName name="PAGE6" localSheetId="3">#REF!</definedName>
    <definedName name="PAGE6" localSheetId="4">#REF!</definedName>
    <definedName name="PAGE6" localSheetId="30">#REF!</definedName>
    <definedName name="PAGE6" localSheetId="2">#REF!</definedName>
    <definedName name="PAGE6">#REF!</definedName>
    <definedName name="PAGE6_6" localSheetId="19">#REF!</definedName>
    <definedName name="PAGE6_6" localSheetId="20">#REF!</definedName>
    <definedName name="PAGE6_6" localSheetId="24">#REF!</definedName>
    <definedName name="PAGE6_6" localSheetId="3">#REF!</definedName>
    <definedName name="PAGE6_6" localSheetId="4">#REF!</definedName>
    <definedName name="PAGE6_6" localSheetId="30">#REF!</definedName>
    <definedName name="PAGE6_6" localSheetId="2">#REF!</definedName>
    <definedName name="PAGE6_6">#REF!</definedName>
    <definedName name="PAGE7" localSheetId="19">#REF!</definedName>
    <definedName name="PAGE7" localSheetId="20">#REF!</definedName>
    <definedName name="PAGE7" localSheetId="24">#REF!</definedName>
    <definedName name="PAGE7" localSheetId="3">#REF!</definedName>
    <definedName name="PAGE7" localSheetId="4">#REF!</definedName>
    <definedName name="PAGE7" localSheetId="30">#REF!</definedName>
    <definedName name="PAGE7" localSheetId="2">#REF!</definedName>
    <definedName name="PAGE7">#REF!</definedName>
    <definedName name="PAGE7_6" localSheetId="19">#REF!</definedName>
    <definedName name="PAGE7_6" localSheetId="20">#REF!</definedName>
    <definedName name="PAGE7_6" localSheetId="24">#REF!</definedName>
    <definedName name="PAGE7_6" localSheetId="3">#REF!</definedName>
    <definedName name="PAGE7_6" localSheetId="4">#REF!</definedName>
    <definedName name="PAGE7_6" localSheetId="30">#REF!</definedName>
    <definedName name="PAGE7_6" localSheetId="2">#REF!</definedName>
    <definedName name="PAGE7_6">#REF!</definedName>
    <definedName name="PAGE8" localSheetId="19">#REF!</definedName>
    <definedName name="PAGE8" localSheetId="20">#REF!</definedName>
    <definedName name="PAGE8" localSheetId="24">#REF!</definedName>
    <definedName name="PAGE8" localSheetId="3">#REF!</definedName>
    <definedName name="PAGE8" localSheetId="4">#REF!</definedName>
    <definedName name="PAGE8" localSheetId="30">#REF!</definedName>
    <definedName name="PAGE8" localSheetId="2">#REF!</definedName>
    <definedName name="PAGE8">#REF!</definedName>
    <definedName name="PAGE8_6U1A" localSheetId="19">#REF!</definedName>
    <definedName name="PAGE8_6U1A" localSheetId="20">#REF!</definedName>
    <definedName name="PAGE8_6U1A" localSheetId="24">#REF!</definedName>
    <definedName name="PAGE8_6U1A" localSheetId="3">#REF!</definedName>
    <definedName name="PAGE8_6U1A" localSheetId="4">#REF!</definedName>
    <definedName name="PAGE8_6U1A" localSheetId="30">#REF!</definedName>
    <definedName name="PAGE8_6U1A" localSheetId="2">#REF!</definedName>
    <definedName name="PAGE8_6U1A">#REF!</definedName>
    <definedName name="PAGE8_6U1B" localSheetId="19">#REF!</definedName>
    <definedName name="PAGE8_6U1B" localSheetId="20">#REF!</definedName>
    <definedName name="PAGE8_6U1B" localSheetId="24">#REF!</definedName>
    <definedName name="PAGE8_6U1B" localSheetId="3">#REF!</definedName>
    <definedName name="PAGE8_6U1B" localSheetId="4">#REF!</definedName>
    <definedName name="PAGE8_6U1B" localSheetId="30">#REF!</definedName>
    <definedName name="PAGE8_6U1B" localSheetId="2">#REF!</definedName>
    <definedName name="PAGE8_6U1B">#REF!</definedName>
    <definedName name="PAGE8_6U2A" localSheetId="19">#REF!</definedName>
    <definedName name="PAGE8_6U2A" localSheetId="20">#REF!</definedName>
    <definedName name="PAGE8_6U2A" localSheetId="24">#REF!</definedName>
    <definedName name="PAGE8_6U2A" localSheetId="3">#REF!</definedName>
    <definedName name="PAGE8_6U2A" localSheetId="4">#REF!</definedName>
    <definedName name="PAGE8_6U2A" localSheetId="30">#REF!</definedName>
    <definedName name="PAGE8_6U2A" localSheetId="2">#REF!</definedName>
    <definedName name="PAGE8_6U2A">#REF!</definedName>
    <definedName name="PAGE8_6U2B" localSheetId="19">#REF!</definedName>
    <definedName name="PAGE8_6U2B" localSheetId="20">#REF!</definedName>
    <definedName name="PAGE8_6U2B" localSheetId="24">#REF!</definedName>
    <definedName name="PAGE8_6U2B" localSheetId="3">#REF!</definedName>
    <definedName name="PAGE8_6U2B" localSheetId="4">#REF!</definedName>
    <definedName name="PAGE8_6U2B" localSheetId="30">#REF!</definedName>
    <definedName name="PAGE8_6U2B" localSheetId="2">#REF!</definedName>
    <definedName name="PAGE8_6U2B">#REF!</definedName>
    <definedName name="PAGE8_6U3A" localSheetId="19">#REF!</definedName>
    <definedName name="PAGE8_6U3A" localSheetId="20">#REF!</definedName>
    <definedName name="PAGE8_6U3A" localSheetId="24">#REF!</definedName>
    <definedName name="PAGE8_6U3A" localSheetId="3">#REF!</definedName>
    <definedName name="PAGE8_6U3A" localSheetId="4">#REF!</definedName>
    <definedName name="PAGE8_6U3A" localSheetId="30">#REF!</definedName>
    <definedName name="PAGE8_6U3A" localSheetId="2">#REF!</definedName>
    <definedName name="PAGE8_6U3A">#REF!</definedName>
    <definedName name="PAGE8_6U3B" localSheetId="19">#REF!</definedName>
    <definedName name="PAGE8_6U3B" localSheetId="20">#REF!</definedName>
    <definedName name="PAGE8_6U3B" localSheetId="24">#REF!</definedName>
    <definedName name="PAGE8_6U3B" localSheetId="3">#REF!</definedName>
    <definedName name="PAGE8_6U3B" localSheetId="4">#REF!</definedName>
    <definedName name="PAGE8_6U3B" localSheetId="30">#REF!</definedName>
    <definedName name="PAGE8_6U3B" localSheetId="2">#REF!</definedName>
    <definedName name="PAGE8_6U3B">#REF!</definedName>
    <definedName name="PAGE9" localSheetId="19">#REF!</definedName>
    <definedName name="PAGE9" localSheetId="20">#REF!</definedName>
    <definedName name="PAGE9" localSheetId="24">#REF!</definedName>
    <definedName name="PAGE9" localSheetId="3">#REF!</definedName>
    <definedName name="PAGE9" localSheetId="4">#REF!</definedName>
    <definedName name="PAGE9" localSheetId="30">#REF!</definedName>
    <definedName name="PAGE9" localSheetId="2">#REF!</definedName>
    <definedName name="PAGE9">#REF!</definedName>
    <definedName name="PAGE9_6" localSheetId="19">#REF!</definedName>
    <definedName name="PAGE9_6" localSheetId="20">#REF!</definedName>
    <definedName name="PAGE9_6" localSheetId="24">#REF!</definedName>
    <definedName name="PAGE9_6" localSheetId="3">#REF!</definedName>
    <definedName name="PAGE9_6" localSheetId="4">#REF!</definedName>
    <definedName name="PAGE9_6" localSheetId="30">#REF!</definedName>
    <definedName name="PAGE9_6" localSheetId="2">#REF!</definedName>
    <definedName name="PAGE9_6">#REF!</definedName>
    <definedName name="Pop_Ratio" localSheetId="19">#REF!</definedName>
    <definedName name="Pop_Ratio" localSheetId="20">#REF!</definedName>
    <definedName name="Pop_Ratio" localSheetId="24">#REF!</definedName>
    <definedName name="Pop_Ratio" localSheetId="3">#REF!</definedName>
    <definedName name="Pop_Ratio" localSheetId="4">#REF!</definedName>
    <definedName name="Pop_Ratio" localSheetId="30">#REF!</definedName>
    <definedName name="Pop_Ratio" localSheetId="2">#REF!</definedName>
    <definedName name="Pop_Ratio">#REF!</definedName>
    <definedName name="PRF_1" localSheetId="19">#REF!</definedName>
    <definedName name="PRF_1" localSheetId="20">#REF!</definedName>
    <definedName name="PRF_1" localSheetId="24">#REF!</definedName>
    <definedName name="PRF_1" localSheetId="3">#REF!</definedName>
    <definedName name="PRF_1" localSheetId="4">#REF!</definedName>
    <definedName name="PRF_1" localSheetId="30">#REF!</definedName>
    <definedName name="PRF_1" localSheetId="2">#REF!</definedName>
    <definedName name="PRF_1">#REF!</definedName>
    <definedName name="PRF_2_P1" localSheetId="19">#REF!</definedName>
    <definedName name="PRF_2_P1" localSheetId="20">#REF!</definedName>
    <definedName name="PRF_2_P1" localSheetId="24">#REF!</definedName>
    <definedName name="PRF_2_P1" localSheetId="3">#REF!</definedName>
    <definedName name="PRF_2_P1" localSheetId="4">#REF!</definedName>
    <definedName name="PRF_2_P1" localSheetId="30">#REF!</definedName>
    <definedName name="PRF_2_P1" localSheetId="2">#REF!</definedName>
    <definedName name="PRF_2_P1">#REF!</definedName>
    <definedName name="PRF_2_P2" localSheetId="19">#REF!</definedName>
    <definedName name="PRF_2_P2" localSheetId="20">#REF!</definedName>
    <definedName name="PRF_2_P2" localSheetId="24">#REF!</definedName>
    <definedName name="PRF_2_P2" localSheetId="3">#REF!</definedName>
    <definedName name="PRF_2_P2" localSheetId="4">#REF!</definedName>
    <definedName name="PRF_2_P2" localSheetId="30">#REF!</definedName>
    <definedName name="PRF_2_P2" localSheetId="2">#REF!</definedName>
    <definedName name="PRF_2_P2">#REF!</definedName>
    <definedName name="PRF_3_AN1" localSheetId="19">#REF!</definedName>
    <definedName name="PRF_3_AN1" localSheetId="20">#REF!</definedName>
    <definedName name="PRF_3_AN1" localSheetId="24">#REF!</definedName>
    <definedName name="PRF_3_AN1" localSheetId="3">#REF!</definedName>
    <definedName name="PRF_3_AN1" localSheetId="4">#REF!</definedName>
    <definedName name="PRF_3_AN1" localSheetId="30">#REF!</definedName>
    <definedName name="PRF_3_AN1" localSheetId="2">#REF!</definedName>
    <definedName name="PRF_3_AN1">#REF!</definedName>
    <definedName name="PRF_3_AN2" localSheetId="19">#REF!</definedName>
    <definedName name="PRF_3_AN2" localSheetId="20">#REF!</definedName>
    <definedName name="PRF_3_AN2" localSheetId="24">#REF!</definedName>
    <definedName name="PRF_3_AN2" localSheetId="3">#REF!</definedName>
    <definedName name="PRF_3_AN2" localSheetId="4">#REF!</definedName>
    <definedName name="PRF_3_AN2" localSheetId="30">#REF!</definedName>
    <definedName name="PRF_3_AN2" localSheetId="2">#REF!</definedName>
    <definedName name="PRF_3_AN2">#REF!</definedName>
    <definedName name="PRF_3_AN3" localSheetId="19">#REF!</definedName>
    <definedName name="PRF_3_AN3" localSheetId="20">#REF!</definedName>
    <definedName name="PRF_3_AN3" localSheetId="24">#REF!</definedName>
    <definedName name="PRF_3_AN3" localSheetId="3">#REF!</definedName>
    <definedName name="PRF_3_AN3" localSheetId="4">#REF!</definedName>
    <definedName name="PRF_3_AN3" localSheetId="30">#REF!</definedName>
    <definedName name="PRF_3_AN3" localSheetId="2">#REF!</definedName>
    <definedName name="PRF_3_AN3">#REF!</definedName>
    <definedName name="_xlnm.Print_Area" localSheetId="5">#REF!</definedName>
    <definedName name="_xlnm.Print_Area" localSheetId="7">'F1 '!$B$1:$U$37</definedName>
    <definedName name="_xlnm.Print_Area" localSheetId="28">'F10'!$B$1:$R$20</definedName>
    <definedName name="_xlnm.Print_Area" localSheetId="29">'F11'!$B$1:$T$17</definedName>
    <definedName name="_xlnm.Print_Area" localSheetId="31">'F12'!$B$1:$J$74</definedName>
    <definedName name="_xlnm.Print_Area" localSheetId="33">'F13'!$B$2:$J$69</definedName>
    <definedName name="_xlnm.Print_Area" localSheetId="9">'F2.1 '!$B$1:$AM$72</definedName>
    <definedName name="_xlnm.Print_Area" localSheetId="10">'F2.2'!$B$1:$N$36</definedName>
    <definedName name="_xlnm.Print_Area" localSheetId="11">'F2.3'!$B$1:$H$73</definedName>
    <definedName name="_xlnm.Print_Area" localSheetId="12">'F2.4'!$B$1:$H$40</definedName>
    <definedName name="_xlnm.Print_Area" localSheetId="13">'F2.5'!$B$1:$H$21</definedName>
    <definedName name="_xlnm.Print_Area" localSheetId="15">'F3.1'!$B$2:$S$93,'F3.1'!$B$97:$K$187</definedName>
    <definedName name="_xlnm.Print_Area" localSheetId="16">'F3.2'!$A$1:$AQ$96</definedName>
    <definedName name="_xlnm.Print_Area" localSheetId="17">'F3.3'!$A$1:$O$97</definedName>
    <definedName name="_xlnm.Print_Area" localSheetId="18">'F4 '!$B$1:$S$108</definedName>
    <definedName name="_xlnm.Print_Area" localSheetId="19">'F4.1 (E) Exisiting'!$B$1:$W$108</definedName>
    <definedName name="_xlnm.Print_Area" localSheetId="20">'F4.1 (N) New'!$B$1:$AB$68</definedName>
    <definedName name="_xlnm.Print_Area" localSheetId="21">'F5'!$B$2:$R$124</definedName>
    <definedName name="_xlnm.Print_Area" localSheetId="22">'F6'!$B$1:$K$45</definedName>
    <definedName name="_xlnm.Print_Area" localSheetId="23">'F7'!$A$1:$L$65</definedName>
    <definedName name="_xlnm.Print_Area" localSheetId="26">'F8'!$B$1:$T$24</definedName>
    <definedName name="_xlnm.Print_Area" localSheetId="27">'F9'!$B$1:$J$32</definedName>
    <definedName name="_xlnm.Print_Area" localSheetId="24">#REF!</definedName>
    <definedName name="_xlnm.Print_Area" localSheetId="3">#REF!</definedName>
    <definedName name="_xlnm.Print_Area" localSheetId="4">#REF!</definedName>
    <definedName name="_xlnm.Print_Area" localSheetId="0">#REF!</definedName>
    <definedName name="_xlnm.Print_Area" localSheetId="30">#REF!</definedName>
    <definedName name="_xlnm.Print_Area" localSheetId="2">#REF!</definedName>
    <definedName name="_xlnm.Print_Area">#REF!</definedName>
    <definedName name="PRINT_AREA_MI" localSheetId="19">#REF!</definedName>
    <definedName name="PRINT_AREA_MI" localSheetId="20">#REF!</definedName>
    <definedName name="PRINT_AREA_MI" localSheetId="24">#REF!</definedName>
    <definedName name="PRINT_AREA_MI" localSheetId="3">#REF!</definedName>
    <definedName name="PRINT_AREA_MI" localSheetId="4">#REF!</definedName>
    <definedName name="PRINT_AREA_MI" localSheetId="0">#REF!</definedName>
    <definedName name="PRINT_AREA_MI" localSheetId="30">#REF!</definedName>
    <definedName name="PRINT_AREA_MI" localSheetId="2">#REF!</definedName>
    <definedName name="PRINT_AREA_MI">#REF!</definedName>
    <definedName name="_xlnm.Print_Titles" localSheetId="7">'F1 '!$B:$D,'F1 '!$3:$6</definedName>
    <definedName name="_xlnm.Print_Titles" localSheetId="8">'F2'!$A:$D,'F2'!$2:$4</definedName>
    <definedName name="_xlnm.Print_Titles" localSheetId="9">'F2.1 '!$B:$C,'F2.1 '!$3:$5</definedName>
    <definedName name="_xlnm.Print_Titles" localSheetId="16">'F3.2'!$B:$C,'F3.2'!$2:$5</definedName>
    <definedName name="_xlnm.Print_Titles" localSheetId="18">'F4 '!$B:$C,'F4 '!$2:$4</definedName>
    <definedName name="_xlnm.Print_Titles" localSheetId="19">'F4.1 (E) Exisiting'!$B:$C,'F4.1 (E) Exisiting'!$2:$4</definedName>
    <definedName name="_xlnm.Print_Titles" localSheetId="20">'F4.1 (N) New'!$2:$4</definedName>
    <definedName name="q" localSheetId="5">#REF!,#REF!</definedName>
    <definedName name="q" localSheetId="24">#REF!,#REF!</definedName>
    <definedName name="q" localSheetId="1">#REF!,#REF!</definedName>
    <definedName name="q" localSheetId="3">#REF!,#REF!</definedName>
    <definedName name="q" localSheetId="4">#REF!,#REF!</definedName>
    <definedName name="q" localSheetId="0">#REF!,#REF!</definedName>
    <definedName name="q" localSheetId="30">#REF!,#REF!</definedName>
    <definedName name="q" localSheetId="2">#REF!,#REF!</definedName>
    <definedName name="q">#REF!,#REF!</definedName>
    <definedName name="S" localSheetId="5">#REF!</definedName>
    <definedName name="S" localSheetId="19">#REF!</definedName>
    <definedName name="S" localSheetId="20">#REF!</definedName>
    <definedName name="S" localSheetId="24">#REF!</definedName>
    <definedName name="S" localSheetId="3">#REF!</definedName>
    <definedName name="S" localSheetId="4">#REF!</definedName>
    <definedName name="S" localSheetId="0">#REF!</definedName>
    <definedName name="S" localSheetId="30">#REF!</definedName>
    <definedName name="S" localSheetId="2">#REF!</definedName>
    <definedName name="S">#REF!</definedName>
    <definedName name="sahshs" localSheetId="24">#REF!</definedName>
    <definedName name="sahshs" localSheetId="1">#REF!</definedName>
    <definedName name="sahshs" localSheetId="3">#REF!</definedName>
    <definedName name="sahshs" localSheetId="0">#REF!</definedName>
    <definedName name="sahshs" localSheetId="30">#REF!</definedName>
    <definedName name="sahshs" localSheetId="2">#REF!</definedName>
    <definedName name="sahshs">#REF!</definedName>
    <definedName name="sdsfszsfzs" localSheetId="24">#REF!,#REF!</definedName>
    <definedName name="sdsfszsfzs" localSheetId="3">#REF!,#REF!</definedName>
    <definedName name="sdsfszsfzs" localSheetId="4">#REF!,#REF!</definedName>
    <definedName name="sdsfszsfzs" localSheetId="0">#REF!,#REF!</definedName>
    <definedName name="sdsfszsfzs" localSheetId="30">#REF!,#REF!</definedName>
    <definedName name="sdsfszsfzs" localSheetId="2">#REF!,#REF!</definedName>
    <definedName name="sdsfszsfzs">#REF!,#REF!</definedName>
    <definedName name="SECOAL" localSheetId="19">#REF!</definedName>
    <definedName name="SECOAL" localSheetId="20">#REF!</definedName>
    <definedName name="SECOAL" localSheetId="24">#REF!</definedName>
    <definedName name="SECOAL" localSheetId="3">#REF!</definedName>
    <definedName name="SECOAL" localSheetId="4">#REF!</definedName>
    <definedName name="SECOAL" localSheetId="0">#REF!</definedName>
    <definedName name="SECOAL" localSheetId="30">#REF!</definedName>
    <definedName name="SECOAL" localSheetId="2">#REF!</definedName>
    <definedName name="SECOAL">#REF!</definedName>
    <definedName name="SEOREP" localSheetId="19">#REF!</definedName>
    <definedName name="SEOREP" localSheetId="20">#REF!</definedName>
    <definedName name="SEOREP" localSheetId="24">#REF!</definedName>
    <definedName name="SEOREP" localSheetId="3">#REF!</definedName>
    <definedName name="SEOREP" localSheetId="4">#REF!</definedName>
    <definedName name="SEOREP" localSheetId="30">#REF!</definedName>
    <definedName name="SEOREP" localSheetId="2">#REF!</definedName>
    <definedName name="SEOREP">#REF!</definedName>
    <definedName name="SEREPORT" localSheetId="19">#REF!</definedName>
    <definedName name="SEREPORT" localSheetId="20">#REF!</definedName>
    <definedName name="SEREPORT" localSheetId="24">#REF!</definedName>
    <definedName name="SEREPORT" localSheetId="3">#REF!</definedName>
    <definedName name="SEREPORT" localSheetId="4">#REF!</definedName>
    <definedName name="SEREPORT" localSheetId="30">#REF!</definedName>
    <definedName name="SEREPORT" localSheetId="2">#REF!</definedName>
    <definedName name="SEREPORT">#REF!</definedName>
    <definedName name="shft1" localSheetId="1">#REF!</definedName>
    <definedName name="shft1" localSheetId="0">#REF!</definedName>
    <definedName name="shft1" localSheetId="2">#REF!</definedName>
    <definedName name="shft1">#REF!</definedName>
    <definedName name="shftI" localSheetId="5">#REF!</definedName>
    <definedName name="shftI" localSheetId="24">#REF!</definedName>
    <definedName name="shftI" localSheetId="1">#REF!</definedName>
    <definedName name="shftI" localSheetId="3">#REF!</definedName>
    <definedName name="shftI" localSheetId="4">#REF!</definedName>
    <definedName name="shftI" localSheetId="0">#REF!</definedName>
    <definedName name="shftI" localSheetId="30">#REF!</definedName>
    <definedName name="shftI" localSheetId="2">#REF!</definedName>
    <definedName name="shftI">#REF!</definedName>
    <definedName name="shshshsh" localSheetId="24">#REF!,#REF!</definedName>
    <definedName name="shshshsh" localSheetId="3">#REF!,#REF!</definedName>
    <definedName name="shshshsh" localSheetId="4">#REF!,#REF!</definedName>
    <definedName name="shshshsh" localSheetId="0">#REF!,#REF!</definedName>
    <definedName name="shshshsh" localSheetId="30">#REF!,#REF!</definedName>
    <definedName name="shshshsh" localSheetId="2">#REF!,#REF!</definedName>
    <definedName name="shshshsh">#REF!,#REF!</definedName>
    <definedName name="t" localSheetId="5">#REF!</definedName>
    <definedName name="t" localSheetId="19">#REF!</definedName>
    <definedName name="t" localSheetId="20">#REF!</definedName>
    <definedName name="t" localSheetId="24">#REF!</definedName>
    <definedName name="t" localSheetId="3">#REF!</definedName>
    <definedName name="t" localSheetId="4">#REF!</definedName>
    <definedName name="t" localSheetId="0">#REF!</definedName>
    <definedName name="t" localSheetId="30">#REF!</definedName>
    <definedName name="t" localSheetId="2">#REF!</definedName>
    <definedName name="t">#REF!</definedName>
    <definedName name="TaxPaid10" localSheetId="1">#REF!</definedName>
    <definedName name="TaxPaid10" localSheetId="0">#REF!</definedName>
    <definedName name="TaxPaid10" localSheetId="2">#REF!</definedName>
    <definedName name="TaxPaid10">#REF!</definedName>
    <definedName name="TaxRate11" localSheetId="1">#REF!</definedName>
    <definedName name="TaxRate11" localSheetId="0">#REF!</definedName>
    <definedName name="TaxRate11" localSheetId="2">#REF!</definedName>
    <definedName name="TaxRate11">#REF!</definedName>
    <definedName name="Taxrate12" localSheetId="5">#REF!</definedName>
    <definedName name="Taxrate12" localSheetId="19">#REF!</definedName>
    <definedName name="Taxrate12" localSheetId="20">#REF!</definedName>
    <definedName name="Taxrate12" localSheetId="24">#REF!</definedName>
    <definedName name="Taxrate12" localSheetId="3">#REF!</definedName>
    <definedName name="Taxrate12" localSheetId="4">#REF!</definedName>
    <definedName name="Taxrate12" localSheetId="0">#REF!</definedName>
    <definedName name="Taxrate12" localSheetId="30">#REF!</definedName>
    <definedName name="Taxrate12" localSheetId="2">#REF!</definedName>
    <definedName name="Taxrate12">#REF!</definedName>
    <definedName name="TotalRoE10" localSheetId="1">#REF!</definedName>
    <definedName name="TotalRoE10" localSheetId="0">#REF!</definedName>
    <definedName name="TotalRoE10" localSheetId="2">#REF!</definedName>
    <definedName name="TotalRoE10">#REF!</definedName>
    <definedName name="tripping" localSheetId="5">#REF!</definedName>
    <definedName name="tripping" localSheetId="19">#REF!</definedName>
    <definedName name="tripping" localSheetId="20">#REF!</definedName>
    <definedName name="tripping" localSheetId="24">#REF!</definedName>
    <definedName name="tripping" localSheetId="3">#REF!</definedName>
    <definedName name="tripping" localSheetId="4">#REF!</definedName>
    <definedName name="tripping" localSheetId="0">#REF!</definedName>
    <definedName name="tripping" localSheetId="30">#REF!</definedName>
    <definedName name="tripping" localSheetId="2">#REF!</definedName>
    <definedName name="tripping">#REF!</definedName>
    <definedName name="uNIT1" localSheetId="19">#REF!</definedName>
    <definedName name="uNIT1" localSheetId="20">#REF!</definedName>
    <definedName name="uNIT1" localSheetId="24">#REF!</definedName>
    <definedName name="uNIT1" localSheetId="3">#REF!</definedName>
    <definedName name="uNIT1" localSheetId="4">#REF!</definedName>
    <definedName name="uNIT1" localSheetId="30">#REF!</definedName>
    <definedName name="uNIT1" localSheetId="2">#REF!</definedName>
    <definedName name="uNIT1">#REF!</definedName>
    <definedName name="uNIT2" localSheetId="19">#REF!</definedName>
    <definedName name="uNIT2" localSheetId="20">#REF!</definedName>
    <definedName name="uNIT2" localSheetId="24">#REF!</definedName>
    <definedName name="uNIT2" localSheetId="3">#REF!</definedName>
    <definedName name="uNIT2" localSheetId="4">#REF!</definedName>
    <definedName name="uNIT2" localSheetId="30">#REF!</definedName>
    <definedName name="uNIT2" localSheetId="2">#REF!</definedName>
    <definedName name="uNIT2">#REF!</definedName>
    <definedName name="uNIT3" localSheetId="19">#REF!</definedName>
    <definedName name="uNIT3" localSheetId="20">#REF!</definedName>
    <definedName name="uNIT3" localSheetId="24">#REF!</definedName>
    <definedName name="uNIT3" localSheetId="3">#REF!</definedName>
    <definedName name="uNIT3" localSheetId="4">#REF!</definedName>
    <definedName name="uNIT3" localSheetId="30">#REF!</definedName>
    <definedName name="uNIT3" localSheetId="2">#REF!</definedName>
    <definedName name="uNIT3">#REF!</definedName>
    <definedName name="W" localSheetId="19">#REF!</definedName>
    <definedName name="W" localSheetId="20">#REF!</definedName>
    <definedName name="W" localSheetId="24">#REF!</definedName>
    <definedName name="W" localSheetId="3">#REF!</definedName>
    <definedName name="W" localSheetId="4">#REF!</definedName>
    <definedName name="W" localSheetId="30">#REF!</definedName>
    <definedName name="W" localSheetId="2">#REF!</definedName>
    <definedName name="W">#REF!</definedName>
    <definedName name="WEEK_1A" localSheetId="19">#REF!</definedName>
    <definedName name="WEEK_1A" localSheetId="20">#REF!</definedName>
    <definedName name="WEEK_1A" localSheetId="24">#REF!</definedName>
    <definedName name="WEEK_1A" localSheetId="3">#REF!</definedName>
    <definedName name="WEEK_1A" localSheetId="4">#REF!</definedName>
    <definedName name="WEEK_1A" localSheetId="30">#REF!</definedName>
    <definedName name="WEEK_1A" localSheetId="2">#REF!</definedName>
    <definedName name="WEEK_1A">#REF!</definedName>
    <definedName name="WEEK_1B" localSheetId="19">#REF!</definedName>
    <definedName name="WEEK_1B" localSheetId="20">#REF!</definedName>
    <definedName name="WEEK_1B" localSheetId="24">#REF!</definedName>
    <definedName name="WEEK_1B" localSheetId="3">#REF!</definedName>
    <definedName name="WEEK_1B" localSheetId="4">#REF!</definedName>
    <definedName name="WEEK_1B" localSheetId="30">#REF!</definedName>
    <definedName name="WEEK_1B" localSheetId="2">#REF!</definedName>
    <definedName name="WEEK_1B">#REF!</definedName>
    <definedName name="WEEK_2A" localSheetId="19">#REF!</definedName>
    <definedName name="WEEK_2A" localSheetId="20">#REF!</definedName>
    <definedName name="WEEK_2A" localSheetId="24">#REF!</definedName>
    <definedName name="WEEK_2A" localSheetId="3">#REF!</definedName>
    <definedName name="WEEK_2A" localSheetId="4">#REF!</definedName>
    <definedName name="WEEK_2A" localSheetId="30">#REF!</definedName>
    <definedName name="WEEK_2A" localSheetId="2">#REF!</definedName>
    <definedName name="WEEK_2A">#REF!</definedName>
    <definedName name="WEEK_2B" localSheetId="19">#REF!</definedName>
    <definedName name="WEEK_2B" localSheetId="20">#REF!</definedName>
    <definedName name="WEEK_2B" localSheetId="24">#REF!</definedName>
    <definedName name="WEEK_2B" localSheetId="3">#REF!</definedName>
    <definedName name="WEEK_2B" localSheetId="4">#REF!</definedName>
    <definedName name="WEEK_2B" localSheetId="30">#REF!</definedName>
    <definedName name="WEEK_2B" localSheetId="2">#REF!</definedName>
    <definedName name="WEEK_2B">#REF!</definedName>
    <definedName name="Working_capital_Rate_of_Interest_for_FY_10_11" localSheetId="5">#REF!</definedName>
    <definedName name="Working_capital_Rate_of_Interest_for_FY_10_11" localSheetId="24">#REF!</definedName>
    <definedName name="Working_capital_Rate_of_Interest_for_FY_10_11" localSheetId="1">#REF!</definedName>
    <definedName name="Working_capital_Rate_of_Interest_for_FY_10_11" localSheetId="3">#REF!</definedName>
    <definedName name="Working_capital_Rate_of_Interest_for_FY_10_11" localSheetId="4">#REF!</definedName>
    <definedName name="Working_capital_Rate_of_Interest_for_FY_10_11" localSheetId="0">#REF!</definedName>
    <definedName name="Working_capital_Rate_of_Interest_for_FY_10_11" localSheetId="30">#REF!</definedName>
    <definedName name="Working_capital_Rate_of_Interest_for_FY_10_11" localSheetId="2">#REF!</definedName>
    <definedName name="Working_capital_Rate_of_Interest_for_FY_10_11">#REF!</definedName>
    <definedName name="X1_" localSheetId="5">#REF!</definedName>
    <definedName name="X1_" localSheetId="19">#REF!</definedName>
    <definedName name="X1_" localSheetId="20">#REF!</definedName>
    <definedName name="X1_" localSheetId="24">#REF!</definedName>
    <definedName name="X1_" localSheetId="3">#REF!</definedName>
    <definedName name="X1_" localSheetId="4">#REF!</definedName>
    <definedName name="X1_" localSheetId="0">#REF!</definedName>
    <definedName name="X1_" localSheetId="30">#REF!</definedName>
    <definedName name="X1_" localSheetId="2">#REF!</definedName>
    <definedName name="X1_">#REF!</definedName>
    <definedName name="X11__?___QUIT_" localSheetId="19">#REF!</definedName>
    <definedName name="X11__?___QUIT_" localSheetId="20">#REF!</definedName>
    <definedName name="X11__?___QUIT_" localSheetId="24">#REF!</definedName>
    <definedName name="X11__?___QUIT_" localSheetId="3">#REF!</definedName>
    <definedName name="X11__?___QUIT_" localSheetId="4">#REF!</definedName>
    <definedName name="X11__?___QUIT_" localSheetId="30">#REF!</definedName>
    <definedName name="X11__?___QUIT_" localSheetId="2">#REF!</definedName>
    <definedName name="X11__?___QUIT_">#REF!</definedName>
    <definedName name="xcxcxcc" localSheetId="24">#REF!</definedName>
    <definedName name="xcxcxcc" localSheetId="3">#REF!</definedName>
    <definedName name="xcxcxcc" localSheetId="4">#REF!</definedName>
    <definedName name="xcxcxcc" localSheetId="30">#REF!</definedName>
    <definedName name="xcxcxcc" localSheetId="2">#REF!</definedName>
    <definedName name="xcxcxcc">#REF!</definedName>
    <definedName name="xcxvxv" localSheetId="24">#REF!</definedName>
    <definedName name="xcxvxv" localSheetId="1">#REF!</definedName>
    <definedName name="xcxvxv" localSheetId="3">#REF!</definedName>
    <definedName name="xcxvxv" localSheetId="0">#REF!</definedName>
    <definedName name="xcxvxv" localSheetId="30">#REF!</definedName>
    <definedName name="xcxvxv" localSheetId="2">#REF!</definedName>
    <definedName name="xcxvxv">#REF!</definedName>
    <definedName name="xczczczc" localSheetId="24">#REF!</definedName>
    <definedName name="xczczczc" localSheetId="3">#REF!</definedName>
    <definedName name="xczczczc" localSheetId="4">#REF!</definedName>
    <definedName name="xczczczc" localSheetId="0">#REF!</definedName>
    <definedName name="xczczczc" localSheetId="30">#REF!</definedName>
    <definedName name="xczczczc" localSheetId="2">#REF!</definedName>
    <definedName name="xczczczc">#REF!</definedName>
    <definedName name="xczxzxz" localSheetId="24">#REF!,#REF!</definedName>
    <definedName name="xczxzxz" localSheetId="3">#REF!,#REF!</definedName>
    <definedName name="xczxzxz" localSheetId="4">#REF!,#REF!</definedName>
    <definedName name="xczxzxz" localSheetId="0">#REF!,#REF!</definedName>
    <definedName name="xczxzxz" localSheetId="30">#REF!,#REF!</definedName>
    <definedName name="xczxzxz" localSheetId="2">#REF!,#REF!</definedName>
    <definedName name="xczxzxz">#REF!,#REF!</definedName>
    <definedName name="xfzdsfzsf" localSheetId="24">#REF!</definedName>
    <definedName name="xfzdsfzsf" localSheetId="3">#REF!</definedName>
    <definedName name="xfzdsfzsf" localSheetId="4">#REF!</definedName>
    <definedName name="xfzdsfzsf" localSheetId="0">#REF!</definedName>
    <definedName name="xfzdsfzsf" localSheetId="30">#REF!</definedName>
    <definedName name="xfzdsfzsf" localSheetId="2">#REF!</definedName>
    <definedName name="xfzdsfzsf">#REF!</definedName>
    <definedName name="xxxx" localSheetId="29" hidden="1">#REF!</definedName>
    <definedName name="xxxx" localSheetId="31" hidden="1">#REF!</definedName>
    <definedName name="xxxx" localSheetId="14" hidden="1">#REF!</definedName>
    <definedName name="xxxx" localSheetId="19" hidden="1">#REF!</definedName>
    <definedName name="xxxx" localSheetId="20" hidden="1">#REF!</definedName>
    <definedName name="xxxx" localSheetId="24" hidden="1">#REF!</definedName>
    <definedName name="xxxx" localSheetId="1" hidden="1">#REF!</definedName>
    <definedName name="xxxx" localSheetId="3" hidden="1">#REF!</definedName>
    <definedName name="xxxx" localSheetId="4" hidden="1">#REF!</definedName>
    <definedName name="xxxx" localSheetId="0" hidden="1">#REF!</definedName>
    <definedName name="xxxx" localSheetId="30" hidden="1">#REF!</definedName>
    <definedName name="xxxx" localSheetId="2" hidden="1">#REF!</definedName>
    <definedName name="xxxx" hidden="1">#REF!</definedName>
    <definedName name="xzxzxcxc" localSheetId="24">#REF!</definedName>
    <definedName name="xzxzxcxc" localSheetId="3">#REF!</definedName>
    <definedName name="xzxzxcxc" localSheetId="4">#REF!</definedName>
    <definedName name="xzxzxcxc" localSheetId="0">#REF!</definedName>
    <definedName name="xzxzxcxc" localSheetId="30">#REF!</definedName>
    <definedName name="xzxzxcxc" localSheetId="2">#REF!</definedName>
    <definedName name="xzxzxcxc">#REF!</definedName>
    <definedName name="YEAR" localSheetId="18">#REF!</definedName>
    <definedName name="YEAR" localSheetId="19">#REF!</definedName>
    <definedName name="YEAR" localSheetId="20">#REF!</definedName>
    <definedName name="YEAR" localSheetId="24">#REF!</definedName>
    <definedName name="YEAR" localSheetId="3">#REF!</definedName>
    <definedName name="YEAR" localSheetId="4">#REF!</definedName>
    <definedName name="YEAR" localSheetId="30">#REF!</definedName>
    <definedName name="YEAR" localSheetId="2">#REF!</definedName>
    <definedName name="YEAR">#REF!</definedName>
    <definedName name="Year1" localSheetId="19">#REF!</definedName>
    <definedName name="Year1" localSheetId="20">#REF!</definedName>
    <definedName name="Year1" localSheetId="24">#REF!</definedName>
    <definedName name="Year1" localSheetId="3">#REF!</definedName>
    <definedName name="Year1" localSheetId="4">#REF!</definedName>
    <definedName name="Year1" localSheetId="30">#REF!</definedName>
    <definedName name="Year1" localSheetId="2">#REF!</definedName>
    <definedName name="Year1">#REF!</definedName>
    <definedName name="year2011" localSheetId="24">#REF!</definedName>
    <definedName name="year2011" localSheetId="3">#REF!</definedName>
    <definedName name="year2011" localSheetId="4">#REF!</definedName>
    <definedName name="year2011" localSheetId="30">#REF!</definedName>
    <definedName name="year2011" localSheetId="2">#REF!</definedName>
    <definedName name="year2011">#REF!</definedName>
    <definedName name="ygshjshua" localSheetId="24">#REF!</definedName>
    <definedName name="ygshjshua" localSheetId="3">#REF!</definedName>
    <definedName name="ygshjshua" localSheetId="4">#REF!</definedName>
    <definedName name="ygshjshua" localSheetId="30">#REF!</definedName>
    <definedName name="ygshjshua" localSheetId="2">#REF!</definedName>
    <definedName name="ygshjshua">#REF!</definedName>
    <definedName name="zbhh" localSheetId="24">#REF!</definedName>
    <definedName name="zbhh" localSheetId="3">#REF!</definedName>
    <definedName name="zbhh" localSheetId="4">#REF!</definedName>
    <definedName name="zbhh" localSheetId="30">#REF!</definedName>
    <definedName name="zbhh" localSheetId="2">#REF!</definedName>
    <definedName name="zbhh">#REF!</definedName>
    <definedName name="zzxxx" localSheetId="24">#REF!,#REF!</definedName>
    <definedName name="zzxxx" localSheetId="3">#REF!,#REF!</definedName>
    <definedName name="zzxxx" localSheetId="4">#REF!,#REF!</definedName>
    <definedName name="zzxxx" localSheetId="0">#REF!,#REF!</definedName>
    <definedName name="zzxxx" localSheetId="30">#REF!,#REF!</definedName>
    <definedName name="zzxxx" localSheetId="2">#REF!,#REF!</definedName>
    <definedName name="zzxxx">#REF!,#REF!</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4" l="1"/>
  <c r="N12" i="14"/>
  <c r="I22" i="14"/>
  <c r="I12" i="14"/>
  <c r="F22" i="14"/>
  <c r="F12" i="14"/>
  <c r="G13" i="65"/>
  <c r="G9" i="65"/>
  <c r="J13" i="65"/>
  <c r="J9" i="65"/>
  <c r="O13" i="65"/>
  <c r="O9" i="65"/>
  <c r="O14" i="2"/>
  <c r="J24" i="2"/>
  <c r="J19" i="2"/>
  <c r="J14" i="2"/>
  <c r="O27" i="2"/>
  <c r="O26" i="2"/>
  <c r="J27" i="2"/>
  <c r="J26" i="2"/>
  <c r="G26" i="2"/>
  <c r="G24" i="2"/>
  <c r="G19" i="2"/>
  <c r="G14" i="2"/>
  <c r="H26" i="67" l="1"/>
  <c r="H32" i="68" l="1"/>
  <c r="H30" i="68"/>
  <c r="H29" i="68"/>
  <c r="H28" i="68"/>
  <c r="H26" i="68"/>
  <c r="H24" i="68"/>
  <c r="H22" i="68"/>
  <c r="H20" i="68"/>
  <c r="H18" i="68"/>
  <c r="H17" i="68"/>
  <c r="H16" i="68"/>
  <c r="H15" i="68"/>
  <c r="H14" i="68"/>
  <c r="H12" i="68"/>
  <c r="H10" i="68"/>
  <c r="H35" i="68"/>
  <c r="H34" i="68"/>
  <c r="H11" i="68" l="1"/>
  <c r="H21" i="68"/>
  <c r="H27" i="68"/>
  <c r="H33" i="68"/>
  <c r="H23" i="68"/>
  <c r="H13" i="68"/>
  <c r="H19" i="68"/>
  <c r="H25" i="68"/>
  <c r="H31" i="68"/>
  <c r="F9" i="112" l="1"/>
  <c r="H17" i="69" l="1"/>
  <c r="H16" i="69"/>
  <c r="H15" i="69"/>
  <c r="H14" i="69"/>
  <c r="H13" i="69"/>
  <c r="H11" i="69"/>
  <c r="H10" i="69"/>
  <c r="H18" i="69" l="1"/>
  <c r="H12" i="69"/>
  <c r="H19" i="69" l="1"/>
  <c r="G19" i="69"/>
  <c r="F19" i="69"/>
  <c r="E19" i="69" l="1"/>
  <c r="D19" i="69"/>
  <c r="H30" i="67"/>
  <c r="H28" i="67"/>
  <c r="H24" i="67"/>
  <c r="H23" i="67"/>
  <c r="H21" i="67"/>
  <c r="H20" i="67"/>
  <c r="H18" i="67"/>
  <c r="H17" i="67"/>
  <c r="H15" i="67"/>
  <c r="H14" i="67"/>
  <c r="H12" i="67"/>
  <c r="H11" i="67"/>
  <c r="H10" i="67"/>
  <c r="H31" i="67" l="1"/>
  <c r="H13" i="67"/>
  <c r="H16" i="67"/>
  <c r="H19" i="67"/>
  <c r="H22" i="67"/>
  <c r="H25" i="67"/>
  <c r="H29" i="67"/>
  <c r="F27" i="67"/>
  <c r="G27" i="67"/>
  <c r="E10" i="111"/>
  <c r="O45" i="111"/>
  <c r="N45" i="111"/>
  <c r="W44" i="111"/>
  <c r="N44" i="111"/>
  <c r="E73" i="67"/>
  <c r="F73" i="67"/>
  <c r="G73" i="67"/>
  <c r="H73" i="67"/>
  <c r="D73" i="67"/>
  <c r="H27" i="67" l="1"/>
  <c r="X45" i="111"/>
  <c r="X44" i="111"/>
  <c r="Y44" i="111" s="1"/>
  <c r="E53" i="68" l="1"/>
  <c r="D53" i="68"/>
  <c r="E52" i="68"/>
  <c r="D52" i="68"/>
  <c r="E47" i="68"/>
  <c r="E54" i="68" s="1"/>
  <c r="E35" i="68" s="1"/>
  <c r="D46" i="68"/>
  <c r="K14" i="112"/>
  <c r="D54" i="68" l="1"/>
  <c r="D35" i="68" s="1"/>
  <c r="H10" i="112"/>
  <c r="H11" i="112" s="1"/>
  <c r="H12" i="112" s="1"/>
  <c r="H13" i="112" s="1"/>
  <c r="H14" i="112" s="1"/>
  <c r="H15" i="112" s="1"/>
  <c r="H16" i="112" s="1"/>
  <c r="H17" i="112" s="1"/>
  <c r="H18" i="112" s="1"/>
  <c r="F10" i="112"/>
  <c r="F13" i="112" s="1"/>
  <c r="J20" i="112" s="1"/>
  <c r="F6" i="112" l="1"/>
  <c r="E6" i="112" s="1"/>
  <c r="K16" i="112" s="1"/>
  <c r="L16" i="112" s="1"/>
  <c r="M16" i="112" s="1"/>
  <c r="N16" i="112" s="1"/>
  <c r="O16" i="112" s="1"/>
  <c r="P16" i="112" s="1"/>
  <c r="D6" i="112" l="1"/>
  <c r="L14" i="112" l="1"/>
  <c r="M14" i="112" l="1"/>
  <c r="N14" i="112" l="1"/>
  <c r="O14" i="112" l="1"/>
  <c r="P14" i="112" l="1"/>
  <c r="C30" i="110" l="1"/>
  <c r="E30" i="110" s="1"/>
  <c r="C27" i="110"/>
  <c r="E27" i="110" s="1"/>
  <c r="E26" i="110"/>
  <c r="C23" i="110"/>
  <c r="E23" i="110" s="1"/>
  <c r="E22" i="110"/>
  <c r="H114" i="58"/>
  <c r="H110" i="58"/>
  <c r="H88" i="58"/>
  <c r="H89" i="58" s="1"/>
  <c r="K16" i="110" s="1"/>
  <c r="K15" i="110"/>
  <c r="K14" i="110"/>
  <c r="H108" i="58" l="1"/>
  <c r="H111" i="58" s="1"/>
  <c r="H112" i="58" s="1"/>
  <c r="H113" i="58" s="1"/>
  <c r="K17" i="110"/>
  <c r="H90" i="58"/>
  <c r="E31" i="110"/>
  <c r="E24" i="110"/>
  <c r="E28" i="110"/>
  <c r="H117" i="58"/>
  <c r="H119" i="58" s="1"/>
  <c r="H66" i="58"/>
  <c r="H69" i="58" s="1"/>
  <c r="H71" i="58" s="1"/>
  <c r="H62" i="58"/>
  <c r="F24" i="110" l="1"/>
  <c r="J14" i="110" s="1"/>
  <c r="L14" i="110"/>
  <c r="M14" i="110" s="1"/>
  <c r="F31" i="110"/>
  <c r="J16" i="110" s="1"/>
  <c r="L16" i="110"/>
  <c r="M16" i="110" s="1"/>
  <c r="F28" i="110"/>
  <c r="J15" i="110" s="1"/>
  <c r="L15" i="110"/>
  <c r="M15" i="110" s="1"/>
  <c r="K19" i="110" l="1"/>
  <c r="J14" i="112" s="1"/>
  <c r="M17" i="110"/>
  <c r="J17" i="110"/>
  <c r="J16" i="112" s="1"/>
  <c r="A12" i="111"/>
  <c r="A13" i="111" s="1"/>
  <c r="A14" i="111" s="1"/>
  <c r="A15" i="111" s="1"/>
  <c r="A16" i="111" s="1"/>
  <c r="L8" i="111"/>
  <c r="K8" i="111"/>
  <c r="J8" i="111"/>
  <c r="I8" i="111"/>
  <c r="L7" i="111"/>
  <c r="K7" i="111"/>
  <c r="J7" i="111"/>
  <c r="W38" i="111"/>
  <c r="O39" i="111"/>
  <c r="N39" i="111" s="1"/>
  <c r="O38" i="111"/>
  <c r="N38" i="111" s="1"/>
  <c r="W36" i="111"/>
  <c r="O37" i="111"/>
  <c r="N37" i="111" s="1"/>
  <c r="N36" i="111"/>
  <c r="E9" i="111"/>
  <c r="F9" i="111"/>
  <c r="E7" i="111"/>
  <c r="F4" i="111"/>
  <c r="F8" i="111"/>
  <c r="G8" i="111" s="1"/>
  <c r="W41" i="111"/>
  <c r="N41" i="111"/>
  <c r="O42" i="111"/>
  <c r="N42" i="111" s="1"/>
  <c r="E4" i="111"/>
  <c r="W33" i="111"/>
  <c r="O34" i="111"/>
  <c r="N34" i="111" s="1"/>
  <c r="O33" i="111"/>
  <c r="N33" i="111" s="1"/>
  <c r="V29" i="111"/>
  <c r="U29" i="111"/>
  <c r="F7" i="111" s="1"/>
  <c r="I7" i="111" s="1"/>
  <c r="O30" i="111"/>
  <c r="N30" i="111" s="1"/>
  <c r="N29" i="111"/>
  <c r="W22" i="111"/>
  <c r="O23" i="111"/>
  <c r="N23" i="111" s="1"/>
  <c r="N22" i="111"/>
  <c r="O32" i="111"/>
  <c r="N32" i="111" s="1"/>
  <c r="O26" i="111"/>
  <c r="N26" i="111" s="1"/>
  <c r="W31" i="111"/>
  <c r="N31" i="111"/>
  <c r="O27" i="111"/>
  <c r="N27" i="111" s="1"/>
  <c r="W26" i="111"/>
  <c r="W24" i="111"/>
  <c r="O25" i="111"/>
  <c r="N25" i="111" s="1"/>
  <c r="N24" i="111"/>
  <c r="L9" i="111" l="1"/>
  <c r="H9" i="111"/>
  <c r="K9" i="111"/>
  <c r="J9" i="111"/>
  <c r="I9" i="111"/>
  <c r="E7" i="102"/>
  <c r="X39" i="111"/>
  <c r="X37" i="111"/>
  <c r="X38" i="111"/>
  <c r="X36" i="111"/>
  <c r="Y36" i="111" s="1"/>
  <c r="E11" i="111"/>
  <c r="E12" i="111" s="1"/>
  <c r="E13" i="111" s="1"/>
  <c r="E14" i="111" s="1"/>
  <c r="E15" i="111" s="1"/>
  <c r="E16" i="111" s="1"/>
  <c r="G4" i="111"/>
  <c r="X26" i="111"/>
  <c r="X42" i="111"/>
  <c r="X41" i="111"/>
  <c r="J4" i="111"/>
  <c r="L4" i="111"/>
  <c r="K4" i="111"/>
  <c r="I4" i="111"/>
  <c r="H4" i="111"/>
  <c r="W29" i="111"/>
  <c r="X33" i="111"/>
  <c r="X34" i="111"/>
  <c r="X23" i="111"/>
  <c r="X22" i="111"/>
  <c r="X32" i="111"/>
  <c r="X31" i="111"/>
  <c r="X24" i="111"/>
  <c r="X25" i="111"/>
  <c r="X49" i="111" s="1"/>
  <c r="H12" i="14" s="1"/>
  <c r="X27" i="111"/>
  <c r="H8" i="111"/>
  <c r="G7" i="111"/>
  <c r="G9" i="111"/>
  <c r="H7" i="111"/>
  <c r="Y41" i="111" l="1"/>
  <c r="Y38" i="111"/>
  <c r="Y26" i="111"/>
  <c r="Y33" i="111"/>
  <c r="Y24" i="111"/>
  <c r="X29" i="111"/>
  <c r="X30" i="111"/>
  <c r="X48" i="111" s="1"/>
  <c r="Y22" i="111"/>
  <c r="Y31" i="111"/>
  <c r="C14" i="110"/>
  <c r="E14" i="110" s="1"/>
  <c r="E13" i="110"/>
  <c r="C10" i="110"/>
  <c r="E10" i="110" s="1"/>
  <c r="E9" i="110"/>
  <c r="B51" i="58"/>
  <c r="B52" i="58" s="1"/>
  <c r="B53" i="58" s="1"/>
  <c r="B54" i="58" s="1"/>
  <c r="B55" i="58" s="1"/>
  <c r="B56" i="58" s="1"/>
  <c r="B57" i="58" s="1"/>
  <c r="X50" i="111" l="1"/>
  <c r="E12" i="14"/>
  <c r="E66" i="58"/>
  <c r="E62" i="58"/>
  <c r="E15" i="110"/>
  <c r="F15" i="110" s="1"/>
  <c r="J9" i="110" s="1"/>
  <c r="Y29" i="111"/>
  <c r="E11" i="110"/>
  <c r="F11" i="110" s="1"/>
  <c r="J8" i="110" s="1"/>
  <c r="E69" i="58" l="1"/>
  <c r="E71" i="58" s="1"/>
  <c r="E45" i="58"/>
  <c r="E46" i="58" s="1"/>
  <c r="E36" i="58" l="1"/>
  <c r="E37" i="58" s="1"/>
  <c r="E60" i="58"/>
  <c r="E63" i="58" s="1"/>
  <c r="E64" i="58" s="1"/>
  <c r="E65" i="58" s="1"/>
  <c r="H42" i="58"/>
  <c r="H45" i="58" s="1"/>
  <c r="H46" i="58" s="1"/>
  <c r="H47" i="58" s="1"/>
  <c r="K9" i="110"/>
  <c r="E47" i="58"/>
  <c r="H32" i="58" l="1"/>
  <c r="H36" i="58" s="1"/>
  <c r="H37" i="58" s="1"/>
  <c r="H38" i="58" s="1"/>
  <c r="E38" i="58"/>
  <c r="K8" i="110"/>
  <c r="H60" i="58" l="1"/>
  <c r="H63" i="58" s="1"/>
  <c r="H64" i="58" s="1"/>
  <c r="H65" i="58" s="1"/>
  <c r="K10" i="110"/>
  <c r="J10" i="110" s="1"/>
  <c r="D7" i="102" s="1"/>
  <c r="I70" i="94" l="1"/>
  <c r="I68" i="94"/>
  <c r="I66" i="94"/>
  <c r="I63" i="94"/>
  <c r="I60" i="94"/>
  <c r="I57" i="94"/>
  <c r="I47" i="94"/>
  <c r="I54" i="94"/>
  <c r="I53" i="94"/>
  <c r="I50" i="94"/>
  <c r="I49" i="94"/>
  <c r="I48" i="94"/>
  <c r="G70" i="94"/>
  <c r="H70" i="94" s="1"/>
  <c r="D70" i="94"/>
  <c r="J70" i="94" s="1"/>
  <c r="G68" i="94"/>
  <c r="D68" i="94"/>
  <c r="J68" i="94" s="1"/>
  <c r="G66" i="94"/>
  <c r="D66" i="94"/>
  <c r="J66" i="94" s="1"/>
  <c r="G63" i="94"/>
  <c r="D63" i="94"/>
  <c r="J63" i="94" s="1"/>
  <c r="G60" i="94"/>
  <c r="D60" i="94"/>
  <c r="J60" i="94" s="1"/>
  <c r="G57" i="94"/>
  <c r="H57" i="94" s="1"/>
  <c r="D57" i="94"/>
  <c r="J57" i="94" s="1"/>
  <c r="G54" i="94"/>
  <c r="D54" i="94"/>
  <c r="G53" i="94"/>
  <c r="D53" i="94"/>
  <c r="J53" i="94" s="1"/>
  <c r="G50" i="94"/>
  <c r="D50" i="94"/>
  <c r="J50" i="94" s="1"/>
  <c r="G49" i="94"/>
  <c r="D49" i="94"/>
  <c r="J49" i="94" s="1"/>
  <c r="G48" i="94"/>
  <c r="H48" i="94" s="1"/>
  <c r="D48" i="94"/>
  <c r="G47" i="94"/>
  <c r="D47" i="94"/>
  <c r="I33" i="94"/>
  <c r="I32" i="94"/>
  <c r="I31" i="94"/>
  <c r="I30" i="94"/>
  <c r="I23" i="94"/>
  <c r="I22" i="94"/>
  <c r="I21" i="94"/>
  <c r="I20" i="94"/>
  <c r="I19" i="94"/>
  <c r="I18" i="94"/>
  <c r="I16" i="94"/>
  <c r="I15" i="94"/>
  <c r="G33" i="94"/>
  <c r="D33" i="94"/>
  <c r="J33" i="94" s="1"/>
  <c r="G32" i="94"/>
  <c r="D32" i="94"/>
  <c r="J32" i="94" s="1"/>
  <c r="G31" i="94"/>
  <c r="D31" i="94"/>
  <c r="J31" i="94" s="1"/>
  <c r="G30" i="94"/>
  <c r="G35" i="94" s="1"/>
  <c r="D30" i="94"/>
  <c r="G23" i="94"/>
  <c r="H23" i="94" s="1"/>
  <c r="D23" i="94"/>
  <c r="J23" i="94" s="1"/>
  <c r="G22" i="94"/>
  <c r="D22" i="94"/>
  <c r="J22" i="94" s="1"/>
  <c r="G21" i="94"/>
  <c r="D21" i="94"/>
  <c r="J21" i="94" s="1"/>
  <c r="G20" i="94"/>
  <c r="D20" i="94"/>
  <c r="J20" i="94" s="1"/>
  <c r="G19" i="94"/>
  <c r="G25" i="94" s="1"/>
  <c r="D19" i="94"/>
  <c r="G18" i="94"/>
  <c r="H18" i="94" s="1"/>
  <c r="D18" i="94"/>
  <c r="J18" i="94" s="1"/>
  <c r="G17" i="94"/>
  <c r="G16" i="94"/>
  <c r="D16" i="94"/>
  <c r="J16" i="94" s="1"/>
  <c r="G15" i="94"/>
  <c r="D15" i="94"/>
  <c r="J15" i="94" s="1"/>
  <c r="H49" i="94" l="1"/>
  <c r="H21" i="94"/>
  <c r="H66" i="94"/>
  <c r="H32" i="94"/>
  <c r="D72" i="94"/>
  <c r="H53" i="94"/>
  <c r="H20" i="94"/>
  <c r="H50" i="94"/>
  <c r="H16" i="94"/>
  <c r="G72" i="94"/>
  <c r="H68" i="94"/>
  <c r="H47" i="94"/>
  <c r="J54" i="94"/>
  <c r="H60" i="94"/>
  <c r="H63" i="94"/>
  <c r="H33" i="94"/>
  <c r="H22" i="94"/>
  <c r="D25" i="94"/>
  <c r="J47" i="94"/>
  <c r="H31" i="94"/>
  <c r="H15" i="94"/>
  <c r="J30" i="94"/>
  <c r="J48" i="94"/>
  <c r="H54" i="94"/>
  <c r="H19" i="94"/>
  <c r="J19" i="94"/>
  <c r="H17" i="94"/>
  <c r="H30" i="94"/>
  <c r="D35" i="94"/>
  <c r="H33" i="67" l="1"/>
  <c r="G33" i="67"/>
  <c r="F33" i="67"/>
  <c r="E27" i="67"/>
  <c r="E33" i="67" l="1"/>
  <c r="D38" i="68"/>
  <c r="E38" i="68"/>
  <c r="D27" i="67"/>
  <c r="D33" i="67" s="1"/>
  <c r="F26" i="109" l="1"/>
  <c r="E27" i="109"/>
  <c r="M65" i="96"/>
  <c r="L65" i="96"/>
  <c r="K65" i="96"/>
  <c r="J65" i="96"/>
  <c r="I65" i="96"/>
  <c r="H65" i="96"/>
  <c r="G65" i="96"/>
  <c r="F65" i="96"/>
  <c r="N65" i="96"/>
  <c r="AG56" i="96"/>
  <c r="AG55" i="96"/>
  <c r="AD64" i="96"/>
  <c r="AG64" i="96" s="1"/>
  <c r="AG62" i="96"/>
  <c r="AG57" i="96"/>
  <c r="AG50" i="96"/>
  <c r="AD65" i="96"/>
  <c r="AC65" i="96"/>
  <c r="AB65" i="96"/>
  <c r="W65" i="96"/>
  <c r="V65" i="96"/>
  <c r="U65" i="96"/>
  <c r="T65" i="96"/>
  <c r="S65" i="96"/>
  <c r="R65" i="96"/>
  <c r="Q65" i="96"/>
  <c r="P65" i="96"/>
  <c r="AG61" i="96"/>
  <c r="AG60" i="96"/>
  <c r="AG58" i="96"/>
  <c r="AA65" i="96"/>
  <c r="Z65" i="96"/>
  <c r="Y65" i="96"/>
  <c r="X65" i="96"/>
  <c r="AG48" i="96"/>
  <c r="O65" i="96"/>
  <c r="C65" i="96"/>
  <c r="D55" i="79"/>
  <c r="D54" i="79"/>
  <c r="B43" i="79"/>
  <c r="B44" i="79" s="1"/>
  <c r="B45" i="79" s="1"/>
  <c r="B46" i="79" s="1"/>
  <c r="B47" i="79" s="1"/>
  <c r="B48" i="79" s="1"/>
  <c r="B49" i="79" s="1"/>
  <c r="B50" i="79" s="1"/>
  <c r="B51" i="79" s="1"/>
  <c r="B52" i="79" s="1"/>
  <c r="B53" i="79" s="1"/>
  <c r="B54" i="79" s="1"/>
  <c r="B55" i="79" s="1"/>
  <c r="B56" i="79" s="1"/>
  <c r="B57" i="79" s="1"/>
  <c r="B58" i="79" s="1"/>
  <c r="B60" i="79" s="1"/>
  <c r="E46" i="79"/>
  <c r="D46" i="79"/>
  <c r="D43" i="79"/>
  <c r="E21" i="79"/>
  <c r="E15" i="79"/>
  <c r="J15" i="79" s="1"/>
  <c r="D23" i="79"/>
  <c r="B12" i="79"/>
  <c r="B13" i="79" s="1"/>
  <c r="B14" i="79" s="1"/>
  <c r="B15" i="79" s="1"/>
  <c r="B16" i="79" s="1"/>
  <c r="B17" i="79" s="1"/>
  <c r="B18" i="79" s="1"/>
  <c r="B19" i="79" s="1"/>
  <c r="B20" i="79" s="1"/>
  <c r="B21" i="79" s="1"/>
  <c r="B22" i="79" s="1"/>
  <c r="B23" i="79" s="1"/>
  <c r="B24" i="79" s="1"/>
  <c r="B25" i="79" s="1"/>
  <c r="B28" i="79" s="1"/>
  <c r="B34" i="79" s="1"/>
  <c r="D21" i="79"/>
  <c r="D15" i="79"/>
  <c r="D12" i="79"/>
  <c r="AF65" i="96" l="1"/>
  <c r="AG51" i="96"/>
  <c r="AG63" i="96"/>
  <c r="AF64" i="96"/>
  <c r="AG54" i="96"/>
  <c r="AG53" i="96"/>
  <c r="E28" i="109"/>
  <c r="E30" i="109" s="1"/>
  <c r="F24" i="109"/>
  <c r="F27" i="109" s="1"/>
  <c r="AG52" i="96"/>
  <c r="AG49" i="96"/>
  <c r="F46" i="79"/>
  <c r="J46" i="79"/>
  <c r="F21" i="79"/>
  <c r="F15" i="79"/>
  <c r="F28" i="109" l="1"/>
  <c r="G24" i="109"/>
  <c r="G27" i="109" s="1"/>
  <c r="AG59" i="96"/>
  <c r="AG65" i="96" s="1"/>
  <c r="G28" i="109" l="1"/>
  <c r="H24" i="109"/>
  <c r="H27" i="109" l="1"/>
  <c r="H28" i="109" l="1"/>
  <c r="I24" i="109"/>
  <c r="I26" i="109" l="1"/>
  <c r="I27" i="109" s="1"/>
  <c r="I28" i="109" s="1"/>
  <c r="N27" i="2"/>
  <c r="M27" i="2" s="1"/>
  <c r="N26" i="2"/>
  <c r="M26" i="2" s="1"/>
  <c r="I27" i="2"/>
  <c r="E55" i="79" s="1"/>
  <c r="I26" i="2"/>
  <c r="E54" i="79" s="1"/>
  <c r="F26" i="2"/>
  <c r="E23" i="79" s="1"/>
  <c r="G7" i="102"/>
  <c r="F8" i="102"/>
  <c r="G16" i="109" s="1"/>
  <c r="H29" i="109" s="1"/>
  <c r="H30" i="109" s="1"/>
  <c r="L18" i="107"/>
  <c r="L17" i="107"/>
  <c r="L16" i="107"/>
  <c r="L15" i="107"/>
  <c r="L13" i="107"/>
  <c r="L12" i="107"/>
  <c r="L11" i="107"/>
  <c r="L10" i="107"/>
  <c r="L9" i="107"/>
  <c r="L8" i="107"/>
  <c r="L7" i="107"/>
  <c r="M6" i="107"/>
  <c r="M7" i="107" s="1"/>
  <c r="M8" i="107" s="1"/>
  <c r="I18" i="107"/>
  <c r="I17" i="107"/>
  <c r="I16" i="107"/>
  <c r="I15" i="107"/>
  <c r="I14" i="107"/>
  <c r="I13" i="107"/>
  <c r="I12" i="107"/>
  <c r="I11" i="107"/>
  <c r="I10" i="107"/>
  <c r="I9" i="107"/>
  <c r="I8" i="107"/>
  <c r="I7" i="107"/>
  <c r="I20" i="107" s="1"/>
  <c r="I6" i="107"/>
  <c r="J6" i="107"/>
  <c r="F18" i="107"/>
  <c r="F17" i="107"/>
  <c r="F16" i="107"/>
  <c r="F15" i="107"/>
  <c r="F14" i="107"/>
  <c r="F13" i="107"/>
  <c r="F12" i="107"/>
  <c r="F11" i="107"/>
  <c r="F10" i="107"/>
  <c r="F9" i="107"/>
  <c r="F8" i="107"/>
  <c r="F7" i="107"/>
  <c r="L6" i="107"/>
  <c r="F6" i="107"/>
  <c r="F24" i="2"/>
  <c r="G8" i="102" l="1"/>
  <c r="H16" i="109" s="1"/>
  <c r="I29" i="109" s="1"/>
  <c r="I30" i="109"/>
  <c r="G20" i="107"/>
  <c r="G22" i="107" s="1"/>
  <c r="D8" i="102" s="1"/>
  <c r="E16" i="109" s="1"/>
  <c r="F29" i="109" s="1"/>
  <c r="F30" i="109" s="1"/>
  <c r="J20" i="107"/>
  <c r="J22" i="107" s="1"/>
  <c r="E8" i="102" s="1"/>
  <c r="F16" i="109" s="1"/>
  <c r="G29" i="109" s="1"/>
  <c r="G30" i="109" s="1"/>
  <c r="F23" i="79"/>
  <c r="J23" i="79"/>
  <c r="F54" i="79"/>
  <c r="J54" i="79"/>
  <c r="J55" i="79"/>
  <c r="F55" i="79"/>
  <c r="L26" i="2"/>
  <c r="E24" i="79"/>
  <c r="D32" i="105"/>
  <c r="L27" i="2"/>
  <c r="F20" i="107"/>
  <c r="H22" i="58"/>
  <c r="J24" i="79" l="1"/>
  <c r="G25" i="105"/>
  <c r="E31" i="109"/>
  <c r="P28" i="2" s="1"/>
  <c r="I24" i="2"/>
  <c r="G32" i="105" l="1"/>
  <c r="E57" i="79"/>
  <c r="F57" i="79" l="1"/>
  <c r="J57" i="79"/>
  <c r="H21" i="69" l="1"/>
  <c r="G21" i="69"/>
  <c r="F21" i="69"/>
  <c r="E21" i="69"/>
  <c r="D21" i="69"/>
  <c r="E40" i="68"/>
  <c r="D40" i="68"/>
  <c r="H38" i="68"/>
  <c r="H40" i="68" s="1"/>
  <c r="G38" i="68"/>
  <c r="G40" i="68" s="1"/>
  <c r="F38" i="68"/>
  <c r="F40" i="68" s="1"/>
  <c r="H35" i="67"/>
  <c r="G35" i="67"/>
  <c r="F35" i="67"/>
  <c r="E35" i="67"/>
  <c r="D35" i="67"/>
  <c r="D23" i="105" s="1"/>
  <c r="G23" i="105" l="1"/>
  <c r="L10" i="65"/>
  <c r="M10" i="65"/>
  <c r="D30" i="105"/>
  <c r="E22" i="58"/>
  <c r="D25" i="105" l="1"/>
  <c r="E11" i="106" l="1"/>
  <c r="D11" i="106"/>
  <c r="E10" i="90"/>
  <c r="K15" i="2"/>
  <c r="H15" i="2"/>
  <c r="D47" i="79" s="1"/>
  <c r="E15" i="2"/>
  <c r="D16" i="79" s="1"/>
  <c r="F34" i="105"/>
  <c r="G8" i="105"/>
  <c r="D8" i="105"/>
  <c r="C8" i="105"/>
  <c r="H6" i="105"/>
  <c r="E6" i="105"/>
  <c r="F4" i="105"/>
  <c r="C4" i="105"/>
  <c r="D9" i="106" l="1"/>
  <c r="D12" i="106" s="1"/>
  <c r="C20" i="105"/>
  <c r="E8" i="105"/>
  <c r="C34" i="105"/>
  <c r="H8" i="105"/>
  <c r="F8" i="105"/>
  <c r="F20" i="105" s="1"/>
  <c r="F35" i="105" s="1"/>
  <c r="I28" i="101"/>
  <c r="H28" i="101"/>
  <c r="G28" i="101"/>
  <c r="F28" i="101"/>
  <c r="E28" i="101"/>
  <c r="G11" i="101"/>
  <c r="G13" i="101" s="1"/>
  <c r="F11" i="101"/>
  <c r="E11" i="101"/>
  <c r="C35" i="105" l="1"/>
  <c r="F8" i="101" l="1"/>
  <c r="F7" i="101"/>
  <c r="E7" i="101"/>
  <c r="E8" i="101"/>
  <c r="F9" i="101" l="1"/>
  <c r="E9" i="101"/>
  <c r="D10" i="102" s="1"/>
  <c r="E10" i="102" l="1"/>
  <c r="F10" i="102" s="1"/>
  <c r="F26" i="101"/>
  <c r="G26" i="101"/>
  <c r="E26" i="101"/>
  <c r="I26" i="101"/>
  <c r="H26" i="101"/>
  <c r="G9" i="101"/>
  <c r="G14" i="101" s="1"/>
  <c r="K19" i="2"/>
  <c r="H19" i="2"/>
  <c r="D51" i="79" s="1"/>
  <c r="E19" i="2"/>
  <c r="D20" i="79" s="1"/>
  <c r="H22" i="14"/>
  <c r="I19" i="2" s="1"/>
  <c r="E51" i="79" s="1"/>
  <c r="E22" i="14"/>
  <c r="F19" i="2" s="1"/>
  <c r="E20" i="79" s="1"/>
  <c r="F32" i="3"/>
  <c r="E32" i="3"/>
  <c r="E10" i="104"/>
  <c r="F33" i="3" s="1"/>
  <c r="F12" i="101" s="1"/>
  <c r="F13" i="101" s="1"/>
  <c r="F14" i="101" s="1"/>
  <c r="D10" i="104"/>
  <c r="E33" i="3" s="1"/>
  <c r="E12" i="101" s="1"/>
  <c r="E13" i="101" s="1"/>
  <c r="E14" i="101" s="1"/>
  <c r="E9" i="104"/>
  <c r="D9" i="104"/>
  <c r="K18" i="3"/>
  <c r="K19" i="3" s="1"/>
  <c r="H18" i="3"/>
  <c r="H19" i="3" s="1"/>
  <c r="E18" i="3"/>
  <c r="E19" i="3" s="1"/>
  <c r="J10" i="102" l="1"/>
  <c r="H29" i="101"/>
  <c r="I10" i="102"/>
  <c r="G29" i="101"/>
  <c r="H10" i="102"/>
  <c r="F29" i="101"/>
  <c r="K10" i="102"/>
  <c r="I29" i="101"/>
  <c r="G10" i="102"/>
  <c r="E29" i="101"/>
  <c r="J20" i="79"/>
  <c r="F20" i="79"/>
  <c r="J51" i="79"/>
  <c r="F51" i="79"/>
  <c r="H57" i="3"/>
  <c r="G57" i="3"/>
  <c r="G58" i="3" s="1"/>
  <c r="F57" i="3"/>
  <c r="F58" i="3" s="1"/>
  <c r="E57" i="3"/>
  <c r="E58" i="3" s="1"/>
  <c r="D57" i="3"/>
  <c r="J19" i="3"/>
  <c r="G19" i="3"/>
  <c r="I20" i="3"/>
  <c r="I22" i="3" s="1"/>
  <c r="F20" i="3"/>
  <c r="F22" i="3" s="1"/>
  <c r="D19" i="3"/>
  <c r="J13" i="3"/>
  <c r="G13" i="3"/>
  <c r="M20" i="58"/>
  <c r="K20" i="58"/>
  <c r="H20" i="58"/>
  <c r="E20" i="58"/>
  <c r="E13" i="58"/>
  <c r="E11" i="3"/>
  <c r="E36" i="3" s="1"/>
  <c r="L15" i="3"/>
  <c r="I15" i="3"/>
  <c r="F15" i="3"/>
  <c r="D13" i="3"/>
  <c r="D15" i="3" s="1"/>
  <c r="G11" i="3" s="1"/>
  <c r="G15" i="3" s="1"/>
  <c r="J11" i="3" s="1"/>
  <c r="E40" i="77"/>
  <c r="J17" i="77"/>
  <c r="H17" i="77"/>
  <c r="F17" i="77"/>
  <c r="E14" i="77"/>
  <c r="N14" i="90"/>
  <c r="I14" i="90"/>
  <c r="H14" i="90"/>
  <c r="F14" i="90"/>
  <c r="E14" i="90"/>
  <c r="D14" i="90"/>
  <c r="D29" i="79" s="1"/>
  <c r="D28" i="79" s="1"/>
  <c r="J16" i="58"/>
  <c r="G16" i="58"/>
  <c r="D16" i="58"/>
  <c r="D17" i="58" s="1"/>
  <c r="D19" i="58" s="1"/>
  <c r="D21" i="58" s="1"/>
  <c r="D23" i="58" s="1"/>
  <c r="E12" i="2" s="1"/>
  <c r="D13" i="79" s="1"/>
  <c r="B11" i="2"/>
  <c r="B12" i="2" s="1"/>
  <c r="B13" i="2" s="1"/>
  <c r="B14" i="2" s="1"/>
  <c r="B15" i="2" s="1"/>
  <c r="B16" i="2" s="1"/>
  <c r="B17" i="2" s="1"/>
  <c r="B18" i="2" s="1"/>
  <c r="B19" i="2" s="1"/>
  <c r="B20" i="2" s="1"/>
  <c r="B21" i="2" s="1"/>
  <c r="M12" i="65"/>
  <c r="L12" i="65"/>
  <c r="I12" i="65"/>
  <c r="F12" i="65"/>
  <c r="M11" i="65"/>
  <c r="L11" i="65"/>
  <c r="I11" i="65"/>
  <c r="F11" i="65"/>
  <c r="I10" i="65"/>
  <c r="F10" i="65"/>
  <c r="D58" i="3" l="1"/>
  <c r="J15" i="3"/>
  <c r="D21" i="3"/>
  <c r="H58" i="3"/>
  <c r="G20" i="3"/>
  <c r="G22" i="3" s="1"/>
  <c r="H17" i="2" s="1"/>
  <c r="D49" i="79" s="1"/>
  <c r="J20" i="3"/>
  <c r="J22" i="3" s="1"/>
  <c r="K17" i="2" s="1"/>
  <c r="E61" i="79"/>
  <c r="G5" i="105"/>
  <c r="H14" i="77"/>
  <c r="E20" i="3"/>
  <c r="E22" i="3" s="1"/>
  <c r="M13" i="65"/>
  <c r="L13" i="65"/>
  <c r="N10" i="65"/>
  <c r="F14" i="77"/>
  <c r="E29" i="79"/>
  <c r="D5" i="105"/>
  <c r="D4" i="105" s="1"/>
  <c r="E4" i="105" s="1"/>
  <c r="B22" i="2"/>
  <c r="G30" i="105"/>
  <c r="I13" i="65"/>
  <c r="I10" i="2" s="1"/>
  <c r="D20" i="3"/>
  <c r="D22" i="3" s="1"/>
  <c r="E17" i="2" s="1"/>
  <c r="D18" i="79" s="1"/>
  <c r="G13" i="58"/>
  <c r="N12" i="65"/>
  <c r="N11" i="65"/>
  <c r="N21" i="98"/>
  <c r="M21" i="98"/>
  <c r="N20" i="98"/>
  <c r="M20" i="98"/>
  <c r="N19" i="98"/>
  <c r="M19" i="98"/>
  <c r="N18" i="98"/>
  <c r="M18" i="98"/>
  <c r="N17" i="98"/>
  <c r="M17" i="98"/>
  <c r="N16" i="98"/>
  <c r="M16" i="98"/>
  <c r="J21" i="98"/>
  <c r="J20" i="98"/>
  <c r="J19" i="98"/>
  <c r="J18" i="98"/>
  <c r="J17" i="98"/>
  <c r="J16" i="98"/>
  <c r="I21" i="98"/>
  <c r="I20" i="98"/>
  <c r="I19" i="98"/>
  <c r="I18" i="98"/>
  <c r="I16" i="98"/>
  <c r="I17" i="98"/>
  <c r="R37" i="98"/>
  <c r="R36" i="98"/>
  <c r="R35" i="98"/>
  <c r="R34" i="98"/>
  <c r="R33" i="98"/>
  <c r="R32" i="98"/>
  <c r="N37" i="98"/>
  <c r="N36" i="98"/>
  <c r="N35" i="98"/>
  <c r="N34" i="98"/>
  <c r="N33" i="98"/>
  <c r="N32" i="98"/>
  <c r="E60" i="79" l="1"/>
  <c r="J61" i="79"/>
  <c r="J60" i="79" s="1"/>
  <c r="B23" i="2"/>
  <c r="B24" i="2" s="1"/>
  <c r="B25" i="2" s="1"/>
  <c r="B26" i="2" s="1"/>
  <c r="B27" i="2" s="1"/>
  <c r="B28" i="2" s="1"/>
  <c r="N13" i="65"/>
  <c r="E28" i="79"/>
  <c r="F28" i="79" s="1"/>
  <c r="F29" i="79"/>
  <c r="J29" i="79"/>
  <c r="J28" i="79" s="1"/>
  <c r="E5" i="109" s="1"/>
  <c r="D10" i="108"/>
  <c r="D12" i="108" s="1"/>
  <c r="E42" i="79"/>
  <c r="G17" i="58"/>
  <c r="R101" i="98"/>
  <c r="M100" i="98"/>
  <c r="R67" i="98"/>
  <c r="R100" i="98" s="1"/>
  <c r="R72" i="98"/>
  <c r="R105" i="98" s="1"/>
  <c r="R71" i="98"/>
  <c r="R104" i="98" s="1"/>
  <c r="R70" i="98"/>
  <c r="R103" i="98" s="1"/>
  <c r="R69" i="98"/>
  <c r="R102" i="98" s="1"/>
  <c r="R68" i="98"/>
  <c r="Q67" i="98"/>
  <c r="N72" i="98"/>
  <c r="N105" i="98" s="1"/>
  <c r="N71" i="98"/>
  <c r="N104" i="98" s="1"/>
  <c r="N70" i="98"/>
  <c r="N103" i="98" s="1"/>
  <c r="N69" i="98"/>
  <c r="N102" i="98" s="1"/>
  <c r="N68" i="98"/>
  <c r="N101" i="98" s="1"/>
  <c r="N67" i="98"/>
  <c r="M67" i="98"/>
  <c r="J72" i="98"/>
  <c r="J71" i="98"/>
  <c r="J70" i="98"/>
  <c r="J69" i="98"/>
  <c r="J68" i="98"/>
  <c r="J67" i="98"/>
  <c r="I67" i="98"/>
  <c r="F72" i="98"/>
  <c r="F71" i="98"/>
  <c r="F70" i="98"/>
  <c r="F69" i="98"/>
  <c r="F68" i="98"/>
  <c r="F67" i="98"/>
  <c r="E67" i="98"/>
  <c r="R55" i="98"/>
  <c r="R54" i="98"/>
  <c r="R53" i="98"/>
  <c r="R52" i="98"/>
  <c r="R51" i="98"/>
  <c r="R50" i="98"/>
  <c r="Q50" i="98"/>
  <c r="N55" i="98"/>
  <c r="N89" i="98" s="1"/>
  <c r="N54" i="98"/>
  <c r="N88" i="98" s="1"/>
  <c r="N53" i="98"/>
  <c r="N87" i="98" s="1"/>
  <c r="N52" i="98"/>
  <c r="N86" i="98" s="1"/>
  <c r="N51" i="98"/>
  <c r="N85" i="98" s="1"/>
  <c r="N50" i="98"/>
  <c r="N84" i="98" s="1"/>
  <c r="M50" i="98"/>
  <c r="M84" i="98" s="1"/>
  <c r="J55" i="98"/>
  <c r="J89" i="98" s="1"/>
  <c r="J54" i="98"/>
  <c r="J88" i="98" s="1"/>
  <c r="J53" i="98"/>
  <c r="J87" i="98" s="1"/>
  <c r="J52" i="98"/>
  <c r="J86" i="98" s="1"/>
  <c r="J51" i="98"/>
  <c r="J85" i="98" s="1"/>
  <c r="J50" i="98"/>
  <c r="J84" i="98" s="1"/>
  <c r="I50" i="98"/>
  <c r="I84" i="98" s="1"/>
  <c r="F55" i="98"/>
  <c r="F54" i="98"/>
  <c r="F53" i="98"/>
  <c r="F52" i="98"/>
  <c r="F51" i="98"/>
  <c r="F50" i="98"/>
  <c r="E50" i="98"/>
  <c r="R39" i="98"/>
  <c r="N39" i="98"/>
  <c r="N23" i="98"/>
  <c r="M23" i="98"/>
  <c r="J23" i="98"/>
  <c r="I23" i="98"/>
  <c r="Q37" i="98"/>
  <c r="Q36" i="98"/>
  <c r="Q35" i="98"/>
  <c r="Q34" i="98"/>
  <c r="Q33" i="98"/>
  <c r="Q32" i="98"/>
  <c r="Q100" i="98" s="1"/>
  <c r="M37" i="98"/>
  <c r="M36" i="98"/>
  <c r="M35" i="98"/>
  <c r="M34" i="98"/>
  <c r="M33" i="98"/>
  <c r="M32" i="98"/>
  <c r="J37" i="98"/>
  <c r="J105" i="98" s="1"/>
  <c r="J36" i="98"/>
  <c r="J104" i="98" s="1"/>
  <c r="J35" i="98"/>
  <c r="J103" i="98" s="1"/>
  <c r="J34" i="98"/>
  <c r="J102" i="98" s="1"/>
  <c r="J33" i="98"/>
  <c r="J32" i="98"/>
  <c r="J39" i="98" s="1"/>
  <c r="I37" i="98"/>
  <c r="I36" i="98"/>
  <c r="I35" i="98"/>
  <c r="I34" i="98"/>
  <c r="I33" i="98"/>
  <c r="I32" i="98"/>
  <c r="F37" i="98"/>
  <c r="F36" i="98"/>
  <c r="F35" i="98"/>
  <c r="F34" i="98"/>
  <c r="F33" i="98"/>
  <c r="F101" i="98" s="1"/>
  <c r="F32" i="98"/>
  <c r="F100" i="98" s="1"/>
  <c r="E37" i="98"/>
  <c r="E36" i="98"/>
  <c r="E35" i="98"/>
  <c r="E34" i="98"/>
  <c r="E33" i="98"/>
  <c r="E32" i="98"/>
  <c r="B101" i="98"/>
  <c r="B102" i="98" s="1"/>
  <c r="B103" i="98" s="1"/>
  <c r="B104" i="98" s="1"/>
  <c r="B105" i="98" s="1"/>
  <c r="B85" i="98"/>
  <c r="B86" i="98" s="1"/>
  <c r="B87" i="98" s="1"/>
  <c r="B88" i="98" s="1"/>
  <c r="B89" i="98" s="1"/>
  <c r="B68" i="98"/>
  <c r="B69" i="98" s="1"/>
  <c r="B70" i="98" s="1"/>
  <c r="B71" i="98" s="1"/>
  <c r="B72" i="98" s="1"/>
  <c r="B51" i="98"/>
  <c r="B52" i="98" s="1"/>
  <c r="B53" i="98" s="1"/>
  <c r="B54" i="98" s="1"/>
  <c r="B55" i="98" s="1"/>
  <c r="B33" i="98"/>
  <c r="B34" i="98" s="1"/>
  <c r="B35" i="98" s="1"/>
  <c r="B36" i="98" s="1"/>
  <c r="B37" i="98" s="1"/>
  <c r="R21" i="98"/>
  <c r="R89" i="98" s="1"/>
  <c r="R20" i="98"/>
  <c r="R19" i="98"/>
  <c r="R18" i="98"/>
  <c r="R17" i="98"/>
  <c r="R16" i="98"/>
  <c r="Q21" i="98"/>
  <c r="Q20" i="98"/>
  <c r="Q19" i="98"/>
  <c r="Q18" i="98"/>
  <c r="Q17" i="98"/>
  <c r="Q16" i="98"/>
  <c r="F21" i="98"/>
  <c r="F89" i="98" s="1"/>
  <c r="E21" i="98"/>
  <c r="F20" i="98"/>
  <c r="E20" i="98"/>
  <c r="F19" i="98"/>
  <c r="E19" i="98"/>
  <c r="F18" i="98"/>
  <c r="E18" i="98"/>
  <c r="F17" i="98"/>
  <c r="E17" i="98"/>
  <c r="F16" i="98"/>
  <c r="E16" i="98"/>
  <c r="B63" i="100"/>
  <c r="B64" i="100" s="1"/>
  <c r="B65" i="100" s="1"/>
  <c r="B66" i="100" s="1"/>
  <c r="B67" i="100" s="1"/>
  <c r="B43" i="100"/>
  <c r="B44" i="100" s="1"/>
  <c r="B45" i="100" s="1"/>
  <c r="B46" i="100" s="1"/>
  <c r="B47" i="100" s="1"/>
  <c r="B20" i="100"/>
  <c r="B21" i="100" s="1"/>
  <c r="B22" i="100" s="1"/>
  <c r="B23" i="100" s="1"/>
  <c r="B24" i="100" s="1"/>
  <c r="V105" i="99"/>
  <c r="U105" i="99"/>
  <c r="Q105" i="99"/>
  <c r="P105" i="99"/>
  <c r="L105" i="99"/>
  <c r="K105" i="99"/>
  <c r="G105" i="99"/>
  <c r="F105" i="99"/>
  <c r="V104" i="99"/>
  <c r="U104" i="99"/>
  <c r="Q104" i="99"/>
  <c r="P104" i="99"/>
  <c r="L104" i="99"/>
  <c r="K104" i="99"/>
  <c r="G104" i="99"/>
  <c r="F104" i="99"/>
  <c r="V103" i="99"/>
  <c r="U103" i="99"/>
  <c r="Q103" i="99"/>
  <c r="P103" i="99"/>
  <c r="L103" i="99"/>
  <c r="K103" i="99"/>
  <c r="G103" i="99"/>
  <c r="F103" i="99"/>
  <c r="V102" i="99"/>
  <c r="U102" i="99"/>
  <c r="Q102" i="99"/>
  <c r="P102" i="99"/>
  <c r="L102" i="99"/>
  <c r="K102" i="99"/>
  <c r="G102" i="99"/>
  <c r="F102" i="99"/>
  <c r="V101" i="99"/>
  <c r="U101" i="99"/>
  <c r="Q101" i="99"/>
  <c r="P101" i="99"/>
  <c r="L101" i="99"/>
  <c r="K101" i="99"/>
  <c r="G101" i="99"/>
  <c r="F101" i="99"/>
  <c r="V100" i="99"/>
  <c r="U100" i="99"/>
  <c r="T100" i="99"/>
  <c r="Q100" i="99"/>
  <c r="Q107" i="99" s="1"/>
  <c r="P100" i="99"/>
  <c r="P107" i="99" s="1"/>
  <c r="O100" i="99"/>
  <c r="L100" i="99"/>
  <c r="L107" i="99" s="1"/>
  <c r="K100" i="99"/>
  <c r="J100" i="99"/>
  <c r="G100" i="99"/>
  <c r="F100" i="99"/>
  <c r="E100" i="99"/>
  <c r="V89" i="99"/>
  <c r="U89" i="99"/>
  <c r="Q89" i="99"/>
  <c r="P89" i="99"/>
  <c r="L89" i="99"/>
  <c r="K89" i="99"/>
  <c r="G89" i="99"/>
  <c r="F89" i="99"/>
  <c r="V88" i="99"/>
  <c r="U88" i="99"/>
  <c r="Q88" i="99"/>
  <c r="P88" i="99"/>
  <c r="L88" i="99"/>
  <c r="K88" i="99"/>
  <c r="G88" i="99"/>
  <c r="F88" i="99"/>
  <c r="V87" i="99"/>
  <c r="U87" i="99"/>
  <c r="Q87" i="99"/>
  <c r="P87" i="99"/>
  <c r="L87" i="99"/>
  <c r="K87" i="99"/>
  <c r="G87" i="99"/>
  <c r="F87" i="99"/>
  <c r="V86" i="99"/>
  <c r="U86" i="99"/>
  <c r="U91" i="99" s="1"/>
  <c r="Q86" i="99"/>
  <c r="P86" i="99"/>
  <c r="L86" i="99"/>
  <c r="K86" i="99"/>
  <c r="G86" i="99"/>
  <c r="F86" i="99"/>
  <c r="V85" i="99"/>
  <c r="U85" i="99"/>
  <c r="Q85" i="99"/>
  <c r="P85" i="99"/>
  <c r="L85" i="99"/>
  <c r="K85" i="99"/>
  <c r="G85" i="99"/>
  <c r="F85" i="99"/>
  <c r="V84" i="99"/>
  <c r="U84" i="99"/>
  <c r="T84" i="99"/>
  <c r="Q84" i="99"/>
  <c r="P84" i="99"/>
  <c r="O84" i="99"/>
  <c r="L84" i="99"/>
  <c r="K84" i="99"/>
  <c r="J84" i="99"/>
  <c r="G84" i="99"/>
  <c r="F84" i="99"/>
  <c r="E84" i="99"/>
  <c r="Y55" i="99"/>
  <c r="AA55" i="99" s="1"/>
  <c r="AB55" i="99" s="1"/>
  <c r="Y54" i="99"/>
  <c r="Y53" i="99"/>
  <c r="Y52" i="99"/>
  <c r="Y51" i="99"/>
  <c r="Y50" i="99"/>
  <c r="K6" i="102"/>
  <c r="J6" i="102"/>
  <c r="H8" i="102"/>
  <c r="F40" i="77" s="1"/>
  <c r="H7" i="102"/>
  <c r="I6" i="102"/>
  <c r="H6" i="102"/>
  <c r="G6" i="102"/>
  <c r="F6" i="102"/>
  <c r="E6" i="102"/>
  <c r="D6" i="102"/>
  <c r="AA54" i="99"/>
  <c r="AB54" i="99" s="1"/>
  <c r="AA51" i="99"/>
  <c r="AB51" i="99" s="1"/>
  <c r="D55" i="98"/>
  <c r="D54" i="98"/>
  <c r="B101" i="99"/>
  <c r="B102" i="99" s="1"/>
  <c r="B103" i="99" s="1"/>
  <c r="B104" i="99" s="1"/>
  <c r="B105" i="99" s="1"/>
  <c r="B85" i="99"/>
  <c r="B86" i="99" s="1"/>
  <c r="B87" i="99" s="1"/>
  <c r="B88" i="99" s="1"/>
  <c r="B89" i="99" s="1"/>
  <c r="V74" i="99"/>
  <c r="U74" i="99"/>
  <c r="Q74" i="99"/>
  <c r="P74" i="99"/>
  <c r="L74" i="99"/>
  <c r="K74" i="99"/>
  <c r="G74" i="99"/>
  <c r="F74" i="99"/>
  <c r="B68" i="99"/>
  <c r="B69" i="99" s="1"/>
  <c r="B70" i="99" s="1"/>
  <c r="B71" i="99" s="1"/>
  <c r="B72" i="99" s="1"/>
  <c r="V57" i="99"/>
  <c r="U57" i="99"/>
  <c r="Q57" i="99"/>
  <c r="P57" i="99"/>
  <c r="L57" i="99"/>
  <c r="K57" i="99"/>
  <c r="G57" i="99"/>
  <c r="F57" i="99"/>
  <c r="B51" i="99"/>
  <c r="B52" i="99" s="1"/>
  <c r="B53" i="99" s="1"/>
  <c r="B54" i="99" s="1"/>
  <c r="B55" i="99" s="1"/>
  <c r="V39" i="99"/>
  <c r="U39" i="99"/>
  <c r="T39" i="99"/>
  <c r="Q39" i="99"/>
  <c r="P39" i="99"/>
  <c r="O39" i="99"/>
  <c r="L39" i="99"/>
  <c r="K39" i="99"/>
  <c r="J39" i="99"/>
  <c r="G39" i="99"/>
  <c r="F39" i="99"/>
  <c r="E39" i="99"/>
  <c r="B33" i="99"/>
  <c r="B34" i="99" s="1"/>
  <c r="B35" i="99" s="1"/>
  <c r="B36" i="99" s="1"/>
  <c r="B37" i="99" s="1"/>
  <c r="V23" i="99"/>
  <c r="U23" i="99"/>
  <c r="T23" i="99"/>
  <c r="Q23" i="99"/>
  <c r="P23" i="99"/>
  <c r="O23" i="99"/>
  <c r="L23" i="99"/>
  <c r="K23" i="99"/>
  <c r="J23" i="99"/>
  <c r="G23" i="99"/>
  <c r="F23" i="99"/>
  <c r="E23" i="99"/>
  <c r="H21" i="99"/>
  <c r="I21" i="99" s="1"/>
  <c r="M21" i="99" s="1"/>
  <c r="N21" i="99" s="1"/>
  <c r="H20" i="99"/>
  <c r="I20" i="99" s="1"/>
  <c r="M20" i="99" s="1"/>
  <c r="N20" i="99" s="1"/>
  <c r="H19" i="99"/>
  <c r="H18" i="99"/>
  <c r="I18" i="99" s="1"/>
  <c r="M18" i="99" s="1"/>
  <c r="N18" i="99" s="1"/>
  <c r="D17" i="98"/>
  <c r="D16" i="98"/>
  <c r="B17" i="99"/>
  <c r="B18" i="99" s="1"/>
  <c r="B19" i="99" s="1"/>
  <c r="B20" i="99" s="1"/>
  <c r="B21" i="99" s="1"/>
  <c r="B17" i="98"/>
  <c r="B18" i="98" s="1"/>
  <c r="B19" i="98" s="1"/>
  <c r="B20" i="98" s="1"/>
  <c r="B21" i="98" s="1"/>
  <c r="F13" i="65"/>
  <c r="F10" i="2" s="1"/>
  <c r="G10" i="2" s="1"/>
  <c r="E52" i="61"/>
  <c r="N52" i="61"/>
  <c r="D52" i="61"/>
  <c r="AK40" i="61"/>
  <c r="AG40" i="61"/>
  <c r="AC40" i="61"/>
  <c r="Y40" i="61"/>
  <c r="U40" i="61"/>
  <c r="Q40" i="61"/>
  <c r="L40" i="61"/>
  <c r="O40" i="61"/>
  <c r="S40" i="61" s="1"/>
  <c r="N40" i="61"/>
  <c r="M40" i="61"/>
  <c r="J52" i="61" s="1"/>
  <c r="AK17" i="61"/>
  <c r="AG17" i="61"/>
  <c r="AC17" i="61"/>
  <c r="AD17" i="61" s="1"/>
  <c r="AA31" i="61" s="1"/>
  <c r="G40" i="61"/>
  <c r="D40" i="61"/>
  <c r="I40" i="61" s="1"/>
  <c r="I52" i="61" s="1"/>
  <c r="I68" i="61" s="1"/>
  <c r="H9" i="65" s="1"/>
  <c r="H13" i="65" s="1"/>
  <c r="H10" i="2" s="1"/>
  <c r="J10" i="2" s="1"/>
  <c r="J40" i="61"/>
  <c r="H40" i="61"/>
  <c r="D31" i="61"/>
  <c r="D68" i="61" s="1"/>
  <c r="E9" i="65" s="1"/>
  <c r="E13" i="65" s="1"/>
  <c r="E10" i="2" s="1"/>
  <c r="I17" i="61"/>
  <c r="I31" i="61" s="1"/>
  <c r="D17" i="61"/>
  <c r="E17" i="61" s="1"/>
  <c r="J17" i="61" s="1"/>
  <c r="O17" i="61" s="1"/>
  <c r="S17" i="61" s="1"/>
  <c r="W17" i="61" s="1"/>
  <c r="AA17" i="61" s="1"/>
  <c r="AE17" i="61" s="1"/>
  <c r="AI17" i="61" s="1"/>
  <c r="M13" i="66"/>
  <c r="L13" i="66"/>
  <c r="K13" i="66"/>
  <c r="J13" i="66"/>
  <c r="Y17" i="61" s="1"/>
  <c r="Z17" i="61" s="1"/>
  <c r="W31" i="61" s="1"/>
  <c r="I13" i="66"/>
  <c r="U17" i="61" s="1"/>
  <c r="V17" i="61" s="1"/>
  <c r="S31" i="61" s="1"/>
  <c r="H13" i="66"/>
  <c r="G13" i="66"/>
  <c r="F13" i="66"/>
  <c r="E13" i="66"/>
  <c r="L17" i="61" s="1"/>
  <c r="D13" i="66"/>
  <c r="G17" i="61" s="1"/>
  <c r="C2" i="104"/>
  <c r="B60" i="3"/>
  <c r="B61" i="3" s="1"/>
  <c r="B51" i="3"/>
  <c r="B52" i="3" s="1"/>
  <c r="B53" i="3" s="1"/>
  <c r="B54" i="3" s="1"/>
  <c r="Q23" i="98" l="1"/>
  <c r="J101" i="98"/>
  <c r="F84" i="98"/>
  <c r="F103" i="98"/>
  <c r="R85" i="98"/>
  <c r="R87" i="98"/>
  <c r="I39" i="98"/>
  <c r="M39" i="98"/>
  <c r="F85" i="98"/>
  <c r="F87" i="98"/>
  <c r="N74" i="98"/>
  <c r="R84" i="98"/>
  <c r="I100" i="98"/>
  <c r="E13" i="109"/>
  <c r="G12" i="77"/>
  <c r="G16" i="77" s="1"/>
  <c r="G18" i="77" s="1"/>
  <c r="H13" i="2" s="1"/>
  <c r="D45" i="79" s="1"/>
  <c r="C10" i="108"/>
  <c r="E10" i="108" s="1"/>
  <c r="D42" i="79"/>
  <c r="E12" i="77"/>
  <c r="E16" i="77" s="1"/>
  <c r="E18" i="77" s="1"/>
  <c r="E13" i="2" s="1"/>
  <c r="D14" i="79" s="1"/>
  <c r="D11" i="79"/>
  <c r="C5" i="108"/>
  <c r="E5" i="108" s="1"/>
  <c r="E16" i="2"/>
  <c r="E18" i="2" s="1"/>
  <c r="E25" i="2" s="1"/>
  <c r="E34" i="2" s="1"/>
  <c r="O15" i="58"/>
  <c r="F51" i="3"/>
  <c r="F52" i="3" s="1"/>
  <c r="F60" i="3" s="1"/>
  <c r="H17" i="61"/>
  <c r="E31" i="61" s="1"/>
  <c r="E68" i="61" s="1"/>
  <c r="F9" i="65" s="1"/>
  <c r="F12" i="77" s="1"/>
  <c r="M17" i="61"/>
  <c r="J31" i="61" s="1"/>
  <c r="J68" i="61" s="1"/>
  <c r="I9" i="65" s="1"/>
  <c r="H12" i="77" s="1"/>
  <c r="AL17" i="61"/>
  <c r="AI31" i="61" s="1"/>
  <c r="G91" i="99"/>
  <c r="V91" i="99"/>
  <c r="K91" i="99"/>
  <c r="L91" i="99"/>
  <c r="R40" i="61"/>
  <c r="O52" i="61" s="1"/>
  <c r="E39" i="98"/>
  <c r="F57" i="98"/>
  <c r="R88" i="98"/>
  <c r="J74" i="98"/>
  <c r="AH17" i="61"/>
  <c r="AE31" i="61" s="1"/>
  <c r="N68" i="61"/>
  <c r="K9" i="65" s="1"/>
  <c r="K13" i="65" s="1"/>
  <c r="K10" i="2" s="1"/>
  <c r="I12" i="77" s="1"/>
  <c r="I16" i="77" s="1"/>
  <c r="I18" i="77" s="1"/>
  <c r="K13" i="2" s="1"/>
  <c r="N100" i="98"/>
  <c r="N107" i="98" s="1"/>
  <c r="F104" i="98"/>
  <c r="P91" i="99"/>
  <c r="F107" i="99"/>
  <c r="G107" i="99"/>
  <c r="R23" i="98"/>
  <c r="P15" i="58"/>
  <c r="G51" i="3"/>
  <c r="G52" i="3" s="1"/>
  <c r="G60" i="3" s="1"/>
  <c r="N17" i="61"/>
  <c r="N31" i="61" s="1"/>
  <c r="F91" i="99"/>
  <c r="E23" i="98"/>
  <c r="F102" i="98"/>
  <c r="R74" i="98"/>
  <c r="F105" i="98"/>
  <c r="Q91" i="99"/>
  <c r="U107" i="99"/>
  <c r="K15" i="58"/>
  <c r="K12" i="3"/>
  <c r="K13" i="3" s="1"/>
  <c r="D51" i="3"/>
  <c r="D52" i="3" s="1"/>
  <c r="D60" i="3" s="1"/>
  <c r="M15" i="58"/>
  <c r="Q17" i="61"/>
  <c r="R17" i="61" s="1"/>
  <c r="O31" i="61" s="1"/>
  <c r="V107" i="99"/>
  <c r="R86" i="98"/>
  <c r="R91" i="98" s="1"/>
  <c r="F5" i="109"/>
  <c r="F13" i="109"/>
  <c r="K107" i="99"/>
  <c r="E100" i="98"/>
  <c r="H42" i="79"/>
  <c r="J42" i="79" s="1"/>
  <c r="H16" i="99"/>
  <c r="I16" i="99" s="1"/>
  <c r="M16" i="99" s="1"/>
  <c r="AH52" i="99"/>
  <c r="E52" i="99" s="1"/>
  <c r="E86" i="99" s="1"/>
  <c r="D18" i="98"/>
  <c r="G18" i="98" s="1"/>
  <c r="H18" i="98" s="1"/>
  <c r="K18" i="98" s="1"/>
  <c r="B29" i="2"/>
  <c r="B30" i="2" s="1"/>
  <c r="B31" i="2" s="1"/>
  <c r="B32" i="2" s="1"/>
  <c r="B33" i="2" s="1"/>
  <c r="B34" i="2" s="1"/>
  <c r="AH51" i="99"/>
  <c r="E51" i="99" s="1"/>
  <c r="E51" i="98" s="1"/>
  <c r="E85" i="98" s="1"/>
  <c r="D2" i="77"/>
  <c r="H17" i="99"/>
  <c r="I17" i="99" s="1"/>
  <c r="M17" i="99" s="1"/>
  <c r="N17" i="99" s="1"/>
  <c r="R17" i="99" s="1"/>
  <c r="S17" i="99" s="1"/>
  <c r="J2" i="90"/>
  <c r="AH53" i="99"/>
  <c r="I2" i="58"/>
  <c r="E2" i="94"/>
  <c r="D19" i="98"/>
  <c r="G19" i="98" s="1"/>
  <c r="H19" i="98" s="1"/>
  <c r="K19" i="98" s="1"/>
  <c r="F10" i="108"/>
  <c r="D52" i="98"/>
  <c r="B2" i="65"/>
  <c r="D87" i="99"/>
  <c r="D53" i="98"/>
  <c r="B3" i="61"/>
  <c r="B2" i="66"/>
  <c r="M3" i="73"/>
  <c r="H2" i="74"/>
  <c r="D86" i="99"/>
  <c r="B2" i="100"/>
  <c r="AH50" i="99"/>
  <c r="D21" i="98"/>
  <c r="F42" i="79"/>
  <c r="D5" i="108"/>
  <c r="E11" i="79"/>
  <c r="I7" i="102"/>
  <c r="N20" i="58"/>
  <c r="AE55" i="99"/>
  <c r="AD55" i="99"/>
  <c r="R21" i="99"/>
  <c r="S21" i="99" s="1"/>
  <c r="W21" i="99" s="1"/>
  <c r="D37" i="99" s="1"/>
  <c r="H37" i="99" s="1"/>
  <c r="I37" i="99" s="1"/>
  <c r="M37" i="99" s="1"/>
  <c r="N37" i="99" s="1"/>
  <c r="R37" i="99" s="1"/>
  <c r="S37" i="99" s="1"/>
  <c r="W37" i="99" s="1"/>
  <c r="I19" i="99"/>
  <c r="M19" i="99" s="1"/>
  <c r="N19" i="99" s="1"/>
  <c r="AE54" i="99"/>
  <c r="AD54" i="99"/>
  <c r="R20" i="99"/>
  <c r="S20" i="99" s="1"/>
  <c r="W20" i="99" s="1"/>
  <c r="D36" i="99" s="1"/>
  <c r="H36" i="99" s="1"/>
  <c r="I36" i="99" s="1"/>
  <c r="M36" i="99" s="1"/>
  <c r="N36" i="99" s="1"/>
  <c r="R36" i="99" s="1"/>
  <c r="S36" i="99" s="1"/>
  <c r="W36" i="99" s="1"/>
  <c r="D84" i="99"/>
  <c r="B2" i="98"/>
  <c r="E2" i="79"/>
  <c r="D85" i="99"/>
  <c r="B2" i="2"/>
  <c r="B2" i="99"/>
  <c r="A2" i="96"/>
  <c r="D20" i="98"/>
  <c r="D88" i="98" s="1"/>
  <c r="F2" i="3"/>
  <c r="B2" i="68"/>
  <c r="AH54" i="99"/>
  <c r="E54" i="99" s="1"/>
  <c r="H54" i="99" s="1"/>
  <c r="B2" i="69"/>
  <c r="B2" i="14"/>
  <c r="AH55" i="99"/>
  <c r="E55" i="99" s="1"/>
  <c r="D88" i="99"/>
  <c r="D57" i="99"/>
  <c r="D89" i="99"/>
  <c r="B2" i="67"/>
  <c r="B42" i="3"/>
  <c r="J2" i="91"/>
  <c r="F2" i="101"/>
  <c r="D50" i="98"/>
  <c r="D84" i="98" s="1"/>
  <c r="H50" i="99"/>
  <c r="I50" i="99" s="1"/>
  <c r="G2" i="72"/>
  <c r="J2" i="76"/>
  <c r="D51" i="98"/>
  <c r="H15" i="58"/>
  <c r="H12" i="3"/>
  <c r="H13" i="3" s="1"/>
  <c r="R18" i="99"/>
  <c r="S18" i="99" s="1"/>
  <c r="W18" i="99" s="1"/>
  <c r="D34" i="99" s="1"/>
  <c r="H34" i="99" s="1"/>
  <c r="I34" i="99" s="1"/>
  <c r="M34" i="99" s="1"/>
  <c r="N34" i="99" s="1"/>
  <c r="R34" i="99" s="1"/>
  <c r="S34" i="99" s="1"/>
  <c r="W34" i="99" s="1"/>
  <c r="AD52" i="99"/>
  <c r="AE52" i="99"/>
  <c r="G19" i="58"/>
  <c r="G21" i="58" s="1"/>
  <c r="G23" i="58" s="1"/>
  <c r="H12" i="2" s="1"/>
  <c r="J13" i="58"/>
  <c r="I8" i="102"/>
  <c r="F23" i="98"/>
  <c r="J100" i="98"/>
  <c r="J107" i="98" s="1"/>
  <c r="Q39" i="98"/>
  <c r="F74" i="98"/>
  <c r="E84" i="98"/>
  <c r="F86" i="98"/>
  <c r="R57" i="98"/>
  <c r="F88" i="98"/>
  <c r="F39" i="98"/>
  <c r="Q84" i="98"/>
  <c r="G16" i="98"/>
  <c r="N57" i="98"/>
  <c r="N91" i="98"/>
  <c r="J91" i="98"/>
  <c r="R107" i="98"/>
  <c r="J57" i="98"/>
  <c r="G17" i="98"/>
  <c r="H17" i="98" s="1"/>
  <c r="K17" i="98" s="1"/>
  <c r="AA52" i="99"/>
  <c r="AB52" i="99" s="1"/>
  <c r="AA53" i="99"/>
  <c r="AB53" i="99" s="1"/>
  <c r="D23" i="99"/>
  <c r="V40" i="61"/>
  <c r="S52" i="61" s="1"/>
  <c r="S68" i="61" s="1"/>
  <c r="P9" i="65" s="1"/>
  <c r="P13" i="65" s="1"/>
  <c r="P10" i="2" s="1"/>
  <c r="E35" i="77" s="1"/>
  <c r="W40" i="61"/>
  <c r="AA40" i="61" s="1"/>
  <c r="AE40" i="61" s="1"/>
  <c r="AI40" i="61" s="1"/>
  <c r="Z40" i="61"/>
  <c r="W52" i="61" s="1"/>
  <c r="W68" i="61" s="1"/>
  <c r="Q9" i="65" s="1"/>
  <c r="Q13" i="65" s="1"/>
  <c r="Q10" i="2" s="1"/>
  <c r="F35" i="77" s="1"/>
  <c r="AD40" i="61"/>
  <c r="AA52" i="61" s="1"/>
  <c r="AA68" i="61" s="1"/>
  <c r="R9" i="65" s="1"/>
  <c r="R13" i="65" s="1"/>
  <c r="R10" i="2" s="1"/>
  <c r="G35" i="77" s="1"/>
  <c r="AH40" i="61"/>
  <c r="AE52" i="61" s="1"/>
  <c r="AL40" i="61"/>
  <c r="AI52" i="61" s="1"/>
  <c r="AI68" i="61" s="1"/>
  <c r="T9" i="65" s="1"/>
  <c r="T13" i="65" s="1"/>
  <c r="T10" i="2" s="1"/>
  <c r="I35" i="77" s="1"/>
  <c r="B33" i="3"/>
  <c r="B21" i="3"/>
  <c r="B22" i="3" s="1"/>
  <c r="B12" i="3"/>
  <c r="B13" i="3" s="1"/>
  <c r="B14" i="3" s="1"/>
  <c r="B15" i="3" s="1"/>
  <c r="B8" i="101"/>
  <c r="B9" i="101" s="1"/>
  <c r="F107" i="98" l="1"/>
  <c r="F91" i="98"/>
  <c r="F5" i="108"/>
  <c r="AI50" i="99"/>
  <c r="Q15" i="58"/>
  <c r="H51" i="3"/>
  <c r="H52" i="3" s="1"/>
  <c r="H60" i="3" s="1"/>
  <c r="D17" i="79"/>
  <c r="D19" i="79" s="1"/>
  <c r="D22" i="79" s="1"/>
  <c r="O68" i="61"/>
  <c r="N9" i="65" s="1"/>
  <c r="E12" i="3"/>
  <c r="E13" i="3" s="1"/>
  <c r="E15" i="58"/>
  <c r="N15" i="58"/>
  <c r="E51" i="3"/>
  <c r="E52" i="3" s="1"/>
  <c r="E60" i="3" s="1"/>
  <c r="AE68" i="61"/>
  <c r="S9" i="65" s="1"/>
  <c r="S13" i="65" s="1"/>
  <c r="S10" i="2" s="1"/>
  <c r="H35" i="77" s="1"/>
  <c r="E53" i="99"/>
  <c r="E87" i="99" s="1"/>
  <c r="F37" i="3"/>
  <c r="E52" i="98"/>
  <c r="E86" i="98" s="1"/>
  <c r="G51" i="98"/>
  <c r="H52" i="99"/>
  <c r="I52" i="99" s="1"/>
  <c r="AI52" i="99" s="1"/>
  <c r="J52" i="99" s="1"/>
  <c r="M52" i="99" s="1"/>
  <c r="N52" i="99" s="1"/>
  <c r="AJ52" i="99" s="1"/>
  <c r="O52" i="99" s="1"/>
  <c r="AF54" i="99"/>
  <c r="D7" i="108"/>
  <c r="G5" i="108"/>
  <c r="H5" i="108" s="1"/>
  <c r="H11" i="79"/>
  <c r="J11" i="79" s="1"/>
  <c r="D86" i="98"/>
  <c r="H23" i="99"/>
  <c r="AD51" i="99"/>
  <c r="E85" i="99"/>
  <c r="AE51" i="99"/>
  <c r="D23" i="98"/>
  <c r="H51" i="99"/>
  <c r="I51" i="99" s="1"/>
  <c r="AI51" i="99" s="1"/>
  <c r="J51" i="99" s="1"/>
  <c r="AF55" i="99"/>
  <c r="G10" i="108"/>
  <c r="H10" i="108" s="1"/>
  <c r="D87" i="98"/>
  <c r="G21" i="98"/>
  <c r="H21" i="98" s="1"/>
  <c r="K21" i="98" s="1"/>
  <c r="L21" i="98" s="1"/>
  <c r="D85" i="98"/>
  <c r="H86" i="99"/>
  <c r="D89" i="98"/>
  <c r="I23" i="99"/>
  <c r="H16" i="2"/>
  <c r="D44" i="79"/>
  <c r="D48" i="79" s="1"/>
  <c r="F11" i="79"/>
  <c r="O20" i="58"/>
  <c r="J7" i="102"/>
  <c r="AF52" i="99"/>
  <c r="H88" i="99"/>
  <c r="I54" i="99"/>
  <c r="I84" i="99"/>
  <c r="H84" i="99"/>
  <c r="M50" i="99"/>
  <c r="N50" i="99" s="1"/>
  <c r="D91" i="99"/>
  <c r="N16" i="99"/>
  <c r="E55" i="98"/>
  <c r="E89" i="99"/>
  <c r="H55" i="99"/>
  <c r="D57" i="98"/>
  <c r="G50" i="98"/>
  <c r="H50" i="98" s="1"/>
  <c r="K50" i="98" s="1"/>
  <c r="L50" i="98" s="1"/>
  <c r="O50" i="98" s="1"/>
  <c r="AD53" i="99"/>
  <c r="AE53" i="99"/>
  <c r="R19" i="99"/>
  <c r="S19" i="99" s="1"/>
  <c r="W19" i="99" s="1"/>
  <c r="D35" i="99" s="1"/>
  <c r="H35" i="99" s="1"/>
  <c r="I35" i="99" s="1"/>
  <c r="M35" i="99" s="1"/>
  <c r="N35" i="99" s="1"/>
  <c r="R35" i="99" s="1"/>
  <c r="S35" i="99" s="1"/>
  <c r="W35" i="99" s="1"/>
  <c r="E54" i="98"/>
  <c r="E88" i="99"/>
  <c r="M23" i="99"/>
  <c r="G20" i="98"/>
  <c r="J17" i="58"/>
  <c r="J19" i="58" s="1"/>
  <c r="J21" i="58" s="1"/>
  <c r="J23" i="58" s="1"/>
  <c r="K12" i="2" s="1"/>
  <c r="K16" i="2" s="1"/>
  <c r="K18" i="2" s="1"/>
  <c r="K25" i="2" s="1"/>
  <c r="K34" i="2" s="1"/>
  <c r="J10" i="90" s="1"/>
  <c r="J8" i="102"/>
  <c r="G40" i="77"/>
  <c r="H16" i="98"/>
  <c r="H51" i="98"/>
  <c r="G85" i="98"/>
  <c r="W17" i="99"/>
  <c r="L17" i="98"/>
  <c r="L18" i="98"/>
  <c r="L19" i="98"/>
  <c r="B14" i="91"/>
  <c r="B15" i="91" s="1"/>
  <c r="B16" i="91" s="1"/>
  <c r="B10" i="76"/>
  <c r="B11" i="76" s="1"/>
  <c r="B12" i="76" s="1"/>
  <c r="G52" i="98" l="1"/>
  <c r="H52" i="98" s="1"/>
  <c r="H86" i="98" s="1"/>
  <c r="I86" i="99"/>
  <c r="E57" i="99"/>
  <c r="E37" i="3"/>
  <c r="E38" i="3" s="1"/>
  <c r="F17" i="2" s="1"/>
  <c r="E15" i="3"/>
  <c r="H11" i="3" s="1"/>
  <c r="H53" i="99"/>
  <c r="I53" i="99" s="1"/>
  <c r="I87" i="99" s="1"/>
  <c r="N10" i="2"/>
  <c r="O10" i="2" s="1"/>
  <c r="J12" i="77"/>
  <c r="L9" i="65"/>
  <c r="L10" i="2" s="1"/>
  <c r="M9" i="65"/>
  <c r="M10" i="2" s="1"/>
  <c r="E53" i="98"/>
  <c r="E87" i="98" s="1"/>
  <c r="D25" i="79"/>
  <c r="D34" i="79" s="1"/>
  <c r="I52" i="98"/>
  <c r="I86" i="98" s="1"/>
  <c r="J86" i="99"/>
  <c r="M86" i="99"/>
  <c r="F13" i="77"/>
  <c r="E10" i="76"/>
  <c r="AF51" i="99"/>
  <c r="D91" i="98"/>
  <c r="H85" i="99"/>
  <c r="I85" i="99"/>
  <c r="G23" i="98"/>
  <c r="G84" i="98"/>
  <c r="AG52" i="99"/>
  <c r="M84" i="99"/>
  <c r="E91" i="99"/>
  <c r="AJ50" i="99"/>
  <c r="H18" i="2"/>
  <c r="H25" i="2" s="1"/>
  <c r="D50" i="79"/>
  <c r="D53" i="79" s="1"/>
  <c r="J14" i="90"/>
  <c r="K7" i="102"/>
  <c r="Q20" i="58" s="1"/>
  <c r="P20" i="58"/>
  <c r="I55" i="99"/>
  <c r="H89" i="99"/>
  <c r="H20" i="98"/>
  <c r="H23" i="98" s="1"/>
  <c r="H10" i="76" s="1"/>
  <c r="G55" i="98"/>
  <c r="E89" i="98"/>
  <c r="I88" i="99"/>
  <c r="AI54" i="99"/>
  <c r="J54" i="99" s="1"/>
  <c r="M54" i="99" s="1"/>
  <c r="AE50" i="99"/>
  <c r="AD50" i="99"/>
  <c r="N84" i="99"/>
  <c r="R16" i="99"/>
  <c r="AF53" i="99"/>
  <c r="N23" i="99"/>
  <c r="G54" i="98"/>
  <c r="G88" i="98" s="1"/>
  <c r="E88" i="98"/>
  <c r="K8" i="102"/>
  <c r="I40" i="77" s="1"/>
  <c r="H40" i="77"/>
  <c r="M52" i="98"/>
  <c r="O86" i="99"/>
  <c r="K16" i="98"/>
  <c r="H84" i="98"/>
  <c r="H85" i="98"/>
  <c r="D33" i="99"/>
  <c r="O19" i="98"/>
  <c r="O21" i="98"/>
  <c r="O18" i="98"/>
  <c r="O17" i="98"/>
  <c r="R52" i="99"/>
  <c r="N86" i="99"/>
  <c r="P50" i="98"/>
  <c r="R50" i="99"/>
  <c r="T39" i="88"/>
  <c r="B23" i="77"/>
  <c r="B24" i="77" s="1"/>
  <c r="B44" i="77"/>
  <c r="B45" i="77" s="1"/>
  <c r="B36" i="77"/>
  <c r="B37" i="77" s="1"/>
  <c r="B38" i="77" s="1"/>
  <c r="B39" i="77" s="1"/>
  <c r="B40" i="77" s="1"/>
  <c r="B41" i="77" s="1"/>
  <c r="B13" i="77"/>
  <c r="B14" i="77" s="1"/>
  <c r="B15" i="77" s="1"/>
  <c r="B16" i="77" s="1"/>
  <c r="B17" i="77" s="1"/>
  <c r="B18" i="77" s="1"/>
  <c r="B108" i="58"/>
  <c r="B109" i="58" s="1"/>
  <c r="B110" i="58" s="1"/>
  <c r="B111" i="58" s="1"/>
  <c r="B112" i="58" s="1"/>
  <c r="B113" i="58" s="1"/>
  <c r="B114" i="58" s="1"/>
  <c r="B94" i="58"/>
  <c r="B95" i="58" s="1"/>
  <c r="B96" i="58" s="1"/>
  <c r="B97" i="58" s="1"/>
  <c r="B98" i="58" s="1"/>
  <c r="B99" i="58" s="1"/>
  <c r="B100" i="58" s="1"/>
  <c r="B85" i="58"/>
  <c r="B86" i="58" s="1"/>
  <c r="B87" i="58" s="1"/>
  <c r="B88" i="58" s="1"/>
  <c r="B89" i="58" s="1"/>
  <c r="B90" i="58" s="1"/>
  <c r="B91" i="58" s="1"/>
  <c r="B60" i="58"/>
  <c r="B61" i="58" s="1"/>
  <c r="B62" i="58" s="1"/>
  <c r="B63" i="58" s="1"/>
  <c r="B64" i="58" s="1"/>
  <c r="B65" i="58" s="1"/>
  <c r="B66" i="58" s="1"/>
  <c r="B42" i="58"/>
  <c r="B43" i="58" s="1"/>
  <c r="B44" i="58" s="1"/>
  <c r="B45" i="58" s="1"/>
  <c r="B46" i="58" s="1"/>
  <c r="B47" i="58" s="1"/>
  <c r="B48" i="58" s="1"/>
  <c r="B33" i="58"/>
  <c r="B34" i="58" s="1"/>
  <c r="B35" i="58" s="1"/>
  <c r="B36" i="58" s="1"/>
  <c r="B37" i="58" s="1"/>
  <c r="B38" i="58" s="1"/>
  <c r="B39" i="58" s="1"/>
  <c r="B12" i="58"/>
  <c r="B13" i="58" s="1"/>
  <c r="B14" i="58" s="1"/>
  <c r="B15" i="58" s="1"/>
  <c r="B16" i="58" s="1"/>
  <c r="B17" i="58" s="1"/>
  <c r="B18" i="58" s="1"/>
  <c r="B69" i="67"/>
  <c r="B70" i="67" s="1"/>
  <c r="B71" i="67" s="1"/>
  <c r="B72" i="67" s="1"/>
  <c r="B63" i="67"/>
  <c r="B64" i="67" s="1"/>
  <c r="B65" i="67" s="1"/>
  <c r="B66" i="67" s="1"/>
  <c r="B57" i="67"/>
  <c r="B58" i="67" s="1"/>
  <c r="B59" i="67" s="1"/>
  <c r="B60" i="67" s="1"/>
  <c r="B51" i="67"/>
  <c r="B52" i="67" s="1"/>
  <c r="B53" i="67" s="1"/>
  <c r="B54" i="67" s="1"/>
  <c r="B13" i="76"/>
  <c r="B14" i="76" s="1"/>
  <c r="B15" i="76" s="1"/>
  <c r="G86" i="98" l="1"/>
  <c r="E18" i="79"/>
  <c r="G17" i="2"/>
  <c r="AI53" i="99"/>
  <c r="J53" i="99" s="1"/>
  <c r="M53" i="99" s="1"/>
  <c r="N53" i="99" s="1"/>
  <c r="AJ53" i="99" s="1"/>
  <c r="O53" i="99" s="1"/>
  <c r="R53" i="99" s="1"/>
  <c r="F16" i="77"/>
  <c r="F18" i="77" s="1"/>
  <c r="F13" i="2" s="1"/>
  <c r="G13" i="2" s="1"/>
  <c r="F11" i="2"/>
  <c r="M87" i="99"/>
  <c r="N87" i="99"/>
  <c r="H87" i="99"/>
  <c r="H91" i="99" s="1"/>
  <c r="H57" i="99"/>
  <c r="G53" i="98"/>
  <c r="G57" i="98" s="1"/>
  <c r="F36" i="3"/>
  <c r="F38" i="3" s="1"/>
  <c r="H20" i="3"/>
  <c r="H22" i="3" s="1"/>
  <c r="H15" i="3"/>
  <c r="K11" i="3" s="1"/>
  <c r="E12" i="76"/>
  <c r="F15" i="2" s="1"/>
  <c r="F18" i="79"/>
  <c r="J18" i="79"/>
  <c r="K52" i="98"/>
  <c r="L52" i="98" s="1"/>
  <c r="E57" i="98"/>
  <c r="D29" i="105" s="1"/>
  <c r="I53" i="98"/>
  <c r="I87" i="98" s="1"/>
  <c r="J87" i="99"/>
  <c r="AF50" i="99"/>
  <c r="E11" i="76"/>
  <c r="E91" i="98"/>
  <c r="H13" i="77"/>
  <c r="AG53" i="99"/>
  <c r="D58" i="79"/>
  <c r="H34" i="2"/>
  <c r="G10" i="90" s="1"/>
  <c r="H55" i="98"/>
  <c r="G89" i="98"/>
  <c r="R84" i="99"/>
  <c r="R23" i="99"/>
  <c r="S16" i="99"/>
  <c r="I89" i="99"/>
  <c r="I91" i="99" s="1"/>
  <c r="AI55" i="99"/>
  <c r="J55" i="99" s="1"/>
  <c r="M55" i="99" s="1"/>
  <c r="I57" i="99"/>
  <c r="N54" i="99"/>
  <c r="M88" i="99"/>
  <c r="H54" i="98"/>
  <c r="K20" i="98"/>
  <c r="H88" i="98"/>
  <c r="M53" i="98"/>
  <c r="M87" i="98" s="1"/>
  <c r="O87" i="99"/>
  <c r="J88" i="99"/>
  <c r="I54" i="98"/>
  <c r="I88" i="98" s="1"/>
  <c r="M86" i="98"/>
  <c r="L16" i="98"/>
  <c r="K84" i="98"/>
  <c r="S53" i="99"/>
  <c r="R87" i="99"/>
  <c r="H33" i="99"/>
  <c r="P21" i="98"/>
  <c r="P18" i="98"/>
  <c r="P17" i="98"/>
  <c r="P19" i="98"/>
  <c r="S52" i="99"/>
  <c r="R86" i="99"/>
  <c r="S50" i="98"/>
  <c r="D67" i="98" s="1"/>
  <c r="G67" i="98" s="1"/>
  <c r="H67" i="98" s="1"/>
  <c r="K67" i="98" s="1"/>
  <c r="L67" i="98" s="1"/>
  <c r="O67" i="98" s="1"/>
  <c r="P67" i="98" s="1"/>
  <c r="S67" i="98" s="1"/>
  <c r="S50" i="99"/>
  <c r="B10" i="44"/>
  <c r="B11" i="44" s="1"/>
  <c r="B12" i="44" s="1"/>
  <c r="B13" i="44" s="1"/>
  <c r="B14" i="44" s="1"/>
  <c r="B15" i="44" s="1"/>
  <c r="E12" i="79" l="1"/>
  <c r="G11" i="2"/>
  <c r="E16" i="58"/>
  <c r="E17" i="58" s="1"/>
  <c r="E19" i="58" s="1"/>
  <c r="E21" i="58" s="1"/>
  <c r="E23" i="58" s="1"/>
  <c r="F12" i="2" s="1"/>
  <c r="G12" i="2" s="1"/>
  <c r="I17" i="2"/>
  <c r="E49" i="79" s="1"/>
  <c r="E16" i="79"/>
  <c r="G15" i="2"/>
  <c r="H16" i="77"/>
  <c r="H18" i="77" s="1"/>
  <c r="I13" i="2" s="1"/>
  <c r="C11" i="108" s="1"/>
  <c r="J12" i="79"/>
  <c r="F12" i="79"/>
  <c r="E14" i="76"/>
  <c r="E15" i="76" s="1"/>
  <c r="E14" i="79"/>
  <c r="C6" i="108"/>
  <c r="F6" i="108" s="1"/>
  <c r="L86" i="98"/>
  <c r="O52" i="98"/>
  <c r="P52" i="98" s="1"/>
  <c r="P86" i="98" s="1"/>
  <c r="K15" i="3"/>
  <c r="D50" i="3" s="1"/>
  <c r="K20" i="3"/>
  <c r="K22" i="3" s="1"/>
  <c r="N17" i="2" s="1"/>
  <c r="O17" i="2" s="1"/>
  <c r="K86" i="98"/>
  <c r="H53" i="98"/>
  <c r="H57" i="98" s="1"/>
  <c r="G87" i="98"/>
  <c r="G91" i="98" s="1"/>
  <c r="H13" i="58"/>
  <c r="J8" i="112" s="1"/>
  <c r="J16" i="79"/>
  <c r="F16" i="79"/>
  <c r="G14" i="90"/>
  <c r="D61" i="79" s="1"/>
  <c r="E5" i="106"/>
  <c r="N55" i="99"/>
  <c r="M89" i="99"/>
  <c r="L20" i="98"/>
  <c r="L23" i="98" s="1"/>
  <c r="H89" i="98"/>
  <c r="W16" i="99"/>
  <c r="S84" i="99"/>
  <c r="S23" i="99"/>
  <c r="N88" i="99"/>
  <c r="AJ54" i="99"/>
  <c r="O54" i="99" s="1"/>
  <c r="K23" i="98"/>
  <c r="H12" i="76" s="1"/>
  <c r="K54" i="98"/>
  <c r="L54" i="98" s="1"/>
  <c r="J89" i="99"/>
  <c r="I55" i="98"/>
  <c r="I89" i="98" s="1"/>
  <c r="O16" i="98"/>
  <c r="L84" i="98"/>
  <c r="S87" i="99"/>
  <c r="I33" i="99"/>
  <c r="S17" i="98"/>
  <c r="S19" i="98"/>
  <c r="S18" i="98"/>
  <c r="S21" i="98"/>
  <c r="S86" i="99"/>
  <c r="W50" i="99"/>
  <c r="B16" i="44"/>
  <c r="B17" i="44" s="1"/>
  <c r="B18" i="44" s="1"/>
  <c r="B19" i="44" s="1"/>
  <c r="B20" i="44" s="1"/>
  <c r="B21" i="44" s="1"/>
  <c r="B22" i="44" s="1"/>
  <c r="B23" i="44" s="1"/>
  <c r="B24" i="44" s="1"/>
  <c r="B25" i="44" s="1"/>
  <c r="B26" i="44" s="1"/>
  <c r="B27" i="44" s="1"/>
  <c r="B28" i="44" s="1"/>
  <c r="B29" i="44" s="1"/>
  <c r="B30" i="44" s="1"/>
  <c r="B31" i="44" s="1"/>
  <c r="B11" i="69"/>
  <c r="B12" i="69" s="1"/>
  <c r="B13" i="69" s="1"/>
  <c r="B14" i="69" s="1"/>
  <c r="B15" i="69" s="1"/>
  <c r="B16" i="69" s="1"/>
  <c r="B17" i="69" s="1"/>
  <c r="B18" i="69" s="1"/>
  <c r="B19" i="69" s="1"/>
  <c r="B20" i="69" s="1"/>
  <c r="B21" i="69" s="1"/>
  <c r="G16" i="2" l="1"/>
  <c r="G18" i="2" s="1"/>
  <c r="F49" i="79"/>
  <c r="J49" i="79"/>
  <c r="D24" i="105"/>
  <c r="D34" i="105" s="1"/>
  <c r="J17" i="2"/>
  <c r="E45" i="79"/>
  <c r="J13" i="2"/>
  <c r="H9" i="76"/>
  <c r="F14" i="79"/>
  <c r="H14" i="79"/>
  <c r="O86" i="98"/>
  <c r="H87" i="98"/>
  <c r="H91" i="98" s="1"/>
  <c r="K53" i="98"/>
  <c r="D59" i="3"/>
  <c r="D61" i="3" s="1"/>
  <c r="P17" i="2" s="1"/>
  <c r="D54" i="3"/>
  <c r="E50" i="3" s="1"/>
  <c r="M17" i="2"/>
  <c r="L17" i="2"/>
  <c r="K10" i="76"/>
  <c r="I15" i="2"/>
  <c r="D10" i="111"/>
  <c r="F10" i="111" s="1"/>
  <c r="H14" i="76"/>
  <c r="H15" i="76" s="1"/>
  <c r="F16" i="2"/>
  <c r="F18" i="2" s="1"/>
  <c r="E13" i="79"/>
  <c r="F61" i="79"/>
  <c r="D60" i="79"/>
  <c r="J13" i="77"/>
  <c r="M54" i="98"/>
  <c r="M88" i="98" s="1"/>
  <c r="O88" i="99"/>
  <c r="AG54" i="99"/>
  <c r="N89" i="99"/>
  <c r="AJ55" i="99"/>
  <c r="O55" i="99" s="1"/>
  <c r="D32" i="99"/>
  <c r="W84" i="99"/>
  <c r="W23" i="99"/>
  <c r="AK50" i="99"/>
  <c r="D67" i="99"/>
  <c r="K55" i="98"/>
  <c r="K88" i="98"/>
  <c r="L88" i="98"/>
  <c r="O20" i="98"/>
  <c r="R54" i="99"/>
  <c r="P16" i="98"/>
  <c r="O84" i="98"/>
  <c r="M33" i="99"/>
  <c r="D34" i="98"/>
  <c r="D35" i="98"/>
  <c r="D37" i="98"/>
  <c r="D33" i="98"/>
  <c r="B33" i="44"/>
  <c r="B34" i="44" s="1"/>
  <c r="B35" i="44" s="1"/>
  <c r="B36" i="44" s="1"/>
  <c r="B37" i="44" s="1"/>
  <c r="B38" i="44" s="1"/>
  <c r="B39" i="44" s="1"/>
  <c r="B40" i="44" s="1"/>
  <c r="B41" i="44" s="1"/>
  <c r="B10" i="65"/>
  <c r="B11" i="65" s="1"/>
  <c r="B12" i="65" s="1"/>
  <c r="B13" i="65" s="1"/>
  <c r="E47" i="79" l="1"/>
  <c r="J47" i="79" s="1"/>
  <c r="J15" i="2"/>
  <c r="F45" i="79"/>
  <c r="H45" i="79"/>
  <c r="J14" i="79"/>
  <c r="F22" i="2"/>
  <c r="E54" i="3"/>
  <c r="F50" i="3" s="1"/>
  <c r="E59" i="3"/>
  <c r="E61" i="3" s="1"/>
  <c r="Q17" i="2" s="1"/>
  <c r="K9" i="76"/>
  <c r="L53" i="98"/>
  <c r="K87" i="98"/>
  <c r="L10" i="111"/>
  <c r="K10" i="111"/>
  <c r="J10" i="111"/>
  <c r="H10" i="111"/>
  <c r="I10" i="111"/>
  <c r="G10" i="111"/>
  <c r="G17" i="111" s="1"/>
  <c r="O54" i="98"/>
  <c r="P54" i="98" s="1"/>
  <c r="F60" i="79"/>
  <c r="D66" i="79"/>
  <c r="F13" i="79"/>
  <c r="F17" i="79" s="1"/>
  <c r="F19" i="79" s="1"/>
  <c r="F22" i="79" s="1"/>
  <c r="F25" i="79" s="1"/>
  <c r="J13" i="79"/>
  <c r="E17" i="79"/>
  <c r="E19" i="79" s="1"/>
  <c r="E22" i="79" s="1"/>
  <c r="E25" i="79" s="1"/>
  <c r="E34" i="79" s="1"/>
  <c r="F34" i="79" s="1"/>
  <c r="M55" i="98"/>
  <c r="M89" i="98" s="1"/>
  <c r="O89" i="99"/>
  <c r="AG55" i="99"/>
  <c r="R55" i="99"/>
  <c r="S54" i="99"/>
  <c r="S88" i="99" s="1"/>
  <c r="R88" i="99"/>
  <c r="L55" i="98"/>
  <c r="K89" i="98"/>
  <c r="H32" i="99"/>
  <c r="D39" i="99"/>
  <c r="P20" i="98"/>
  <c r="O23" i="98"/>
  <c r="D100" i="99"/>
  <c r="AL50" i="99"/>
  <c r="H67" i="99"/>
  <c r="I67" i="99" s="1"/>
  <c r="S16" i="98"/>
  <c r="P84" i="98"/>
  <c r="N33" i="99"/>
  <c r="G33" i="98"/>
  <c r="G37" i="98"/>
  <c r="G35" i="98"/>
  <c r="G34" i="98"/>
  <c r="B28" i="67"/>
  <c r="B29" i="67" s="1"/>
  <c r="B30" i="67" s="1"/>
  <c r="B31" i="67" s="1"/>
  <c r="F47" i="79" l="1"/>
  <c r="I22" i="2"/>
  <c r="J22" i="2" s="1"/>
  <c r="J45" i="79"/>
  <c r="F25" i="2"/>
  <c r="F34" i="2" s="1"/>
  <c r="G22" i="2"/>
  <c r="G25" i="2" s="1"/>
  <c r="G34" i="2" s="1"/>
  <c r="M12" i="14"/>
  <c r="K12" i="14" s="1"/>
  <c r="K22" i="14" s="1"/>
  <c r="L19" i="2" s="1"/>
  <c r="G18" i="111"/>
  <c r="L87" i="98"/>
  <c r="O53" i="98"/>
  <c r="O88" i="98"/>
  <c r="F59" i="3"/>
  <c r="F61" i="3" s="1"/>
  <c r="R17" i="2" s="1"/>
  <c r="F54" i="3"/>
  <c r="G50" i="3" s="1"/>
  <c r="J17" i="79"/>
  <c r="J19" i="79" s="1"/>
  <c r="J22" i="79" s="1"/>
  <c r="J25" i="79" s="1"/>
  <c r="K12" i="76"/>
  <c r="N15" i="2" s="1"/>
  <c r="O15" i="2" s="1"/>
  <c r="H100" i="99"/>
  <c r="I32" i="99"/>
  <c r="AM50" i="99" s="1"/>
  <c r="H39" i="99"/>
  <c r="S20" i="98"/>
  <c r="D36" i="98" s="1"/>
  <c r="G36" i="98" s="1"/>
  <c r="H36" i="98" s="1"/>
  <c r="P88" i="98"/>
  <c r="M67" i="99"/>
  <c r="N67" i="99" s="1"/>
  <c r="S55" i="99"/>
  <c r="S89" i="99" s="1"/>
  <c r="R89" i="99"/>
  <c r="P23" i="98"/>
  <c r="M10" i="76" s="1"/>
  <c r="O55" i="98"/>
  <c r="L89" i="98"/>
  <c r="D32" i="98"/>
  <c r="S84" i="98"/>
  <c r="R33" i="99"/>
  <c r="H34" i="98"/>
  <c r="H35" i="98"/>
  <c r="H37" i="98"/>
  <c r="H33" i="98"/>
  <c r="L12" i="14" l="1"/>
  <c r="L22" i="14" s="1"/>
  <c r="M19" i="2" s="1"/>
  <c r="M22" i="14"/>
  <c r="N19" i="2" s="1"/>
  <c r="O19" i="2" s="1"/>
  <c r="D11" i="111"/>
  <c r="F11" i="111" s="1"/>
  <c r="L11" i="111" s="1"/>
  <c r="G59" i="3"/>
  <c r="G61" i="3" s="1"/>
  <c r="S17" i="2" s="1"/>
  <c r="G54" i="3"/>
  <c r="H50" i="3" s="1"/>
  <c r="E4" i="109"/>
  <c r="E12" i="109" s="1"/>
  <c r="P53" i="98"/>
  <c r="P87" i="98" s="1"/>
  <c r="O87" i="98"/>
  <c r="J34" i="79"/>
  <c r="K14" i="76"/>
  <c r="M15" i="2"/>
  <c r="S23" i="98"/>
  <c r="L15" i="2"/>
  <c r="E36" i="77"/>
  <c r="M12" i="76"/>
  <c r="O89" i="98"/>
  <c r="P55" i="98"/>
  <c r="P89" i="98" s="1"/>
  <c r="R67" i="99"/>
  <c r="S67" i="99" s="1"/>
  <c r="M32" i="99"/>
  <c r="I100" i="99"/>
  <c r="I39" i="99"/>
  <c r="G32" i="98"/>
  <c r="D100" i="98"/>
  <c r="D39" i="98"/>
  <c r="N10" i="76" s="1"/>
  <c r="S33" i="99"/>
  <c r="K33" i="98"/>
  <c r="K37" i="98"/>
  <c r="K35" i="98"/>
  <c r="K34" i="98"/>
  <c r="K36" i="98"/>
  <c r="H11" i="111" l="1"/>
  <c r="H17" i="111" s="1"/>
  <c r="O12" i="14" s="1"/>
  <c r="O22" i="14" s="1"/>
  <c r="I11" i="111"/>
  <c r="J11" i="111"/>
  <c r="E7" i="109"/>
  <c r="K11" i="111"/>
  <c r="H54" i="3"/>
  <c r="H59" i="3"/>
  <c r="H61" i="3" s="1"/>
  <c r="T17" i="2" s="1"/>
  <c r="K15" i="76"/>
  <c r="M9" i="76"/>
  <c r="M14" i="76" s="1"/>
  <c r="P19" i="2"/>
  <c r="P15" i="2"/>
  <c r="F36" i="77"/>
  <c r="W67" i="99"/>
  <c r="N32" i="99"/>
  <c r="M100" i="99"/>
  <c r="M39" i="99"/>
  <c r="G100" i="98"/>
  <c r="H32" i="98"/>
  <c r="G39" i="98"/>
  <c r="N12" i="76" s="1"/>
  <c r="Q15" i="2" s="1"/>
  <c r="W33" i="99"/>
  <c r="L36" i="98"/>
  <c r="L34" i="98"/>
  <c r="L37" i="98"/>
  <c r="L35" i="98"/>
  <c r="L33" i="98"/>
  <c r="M15" i="76" l="1"/>
  <c r="N9" i="76"/>
  <c r="N14" i="76" s="1"/>
  <c r="N100" i="99"/>
  <c r="R32" i="99"/>
  <c r="N39" i="99"/>
  <c r="AN50" i="99"/>
  <c r="H100" i="98"/>
  <c r="K32" i="98"/>
  <c r="H39" i="98"/>
  <c r="O10" i="76" s="1"/>
  <c r="O33" i="98"/>
  <c r="O35" i="98"/>
  <c r="O37" i="98"/>
  <c r="O34" i="98"/>
  <c r="O36" i="98"/>
  <c r="G36" i="77" l="1"/>
  <c r="N15" i="76"/>
  <c r="O9" i="76"/>
  <c r="R100" i="99"/>
  <c r="S32" i="99"/>
  <c r="R39" i="99"/>
  <c r="L32" i="98"/>
  <c r="K100" i="98"/>
  <c r="K39" i="98"/>
  <c r="O12" i="76" s="1"/>
  <c r="P36" i="98"/>
  <c r="P35" i="98"/>
  <c r="P34" i="98"/>
  <c r="P37" i="98"/>
  <c r="P33" i="98"/>
  <c r="R15" i="2" l="1"/>
  <c r="O14" i="76"/>
  <c r="O15" i="76" s="1"/>
  <c r="S100" i="99"/>
  <c r="W32" i="99"/>
  <c r="AO50" i="99"/>
  <c r="S39" i="99"/>
  <c r="O32" i="98"/>
  <c r="L100" i="98"/>
  <c r="L39" i="98"/>
  <c r="P10" i="76" s="1"/>
  <c r="S33" i="98"/>
  <c r="S37" i="98"/>
  <c r="S34" i="98"/>
  <c r="S35" i="98"/>
  <c r="S36" i="98"/>
  <c r="P9" i="76" l="1"/>
  <c r="H36" i="77"/>
  <c r="W100" i="99"/>
  <c r="W39" i="99"/>
  <c r="P32" i="98"/>
  <c r="O100" i="98"/>
  <c r="O39" i="98"/>
  <c r="P12" i="76" s="1"/>
  <c r="S15" i="2" l="1"/>
  <c r="P14" i="76"/>
  <c r="S32" i="98"/>
  <c r="P100" i="98"/>
  <c r="P39" i="98"/>
  <c r="Q10" i="76" s="1"/>
  <c r="I36" i="77" l="1"/>
  <c r="P15" i="76"/>
  <c r="Q9" i="76"/>
  <c r="S100" i="98"/>
  <c r="S39" i="98"/>
  <c r="Q12" i="76" s="1"/>
  <c r="T15" i="2" l="1"/>
  <c r="D12" i="111" a="1"/>
  <c r="Q14" i="76"/>
  <c r="Q15" i="76" s="1"/>
  <c r="D12" i="111" l="1"/>
  <c r="F12" i="111" s="1"/>
  <c r="D13" i="111"/>
  <c r="F13" i="111" s="1"/>
  <c r="D14" i="111"/>
  <c r="F14" i="111" s="1"/>
  <c r="D15" i="111"/>
  <c r="F15" i="111" s="1"/>
  <c r="L15" i="111" s="1"/>
  <c r="D16" i="111"/>
  <c r="I51" i="98"/>
  <c r="K51" i="98" s="1"/>
  <c r="K85" i="98" s="1"/>
  <c r="K91" i="98" s="1"/>
  <c r="M51" i="99"/>
  <c r="M85" i="99" s="1"/>
  <c r="M91" i="99" s="1"/>
  <c r="J57" i="99"/>
  <c r="M57" i="99"/>
  <c r="J85" i="99"/>
  <c r="J91" i="99" s="1"/>
  <c r="I11" i="2" l="1"/>
  <c r="J11" i="2" s="1"/>
  <c r="K14" i="111"/>
  <c r="L14" i="111"/>
  <c r="J13" i="111"/>
  <c r="L13" i="111"/>
  <c r="K13" i="111"/>
  <c r="I12" i="111"/>
  <c r="I17" i="111" s="1"/>
  <c r="P12" i="14" s="1"/>
  <c r="P22" i="14" s="1"/>
  <c r="L12" i="111"/>
  <c r="L17" i="111" s="1"/>
  <c r="S12" i="14" s="1"/>
  <c r="S22" i="14" s="1"/>
  <c r="K12" i="111"/>
  <c r="J12" i="111"/>
  <c r="J17" i="111" s="1"/>
  <c r="Q12" i="14" s="1"/>
  <c r="Q22" i="14" s="1"/>
  <c r="F17" i="111"/>
  <c r="E43" i="79"/>
  <c r="J11" i="112"/>
  <c r="J12" i="112" s="1"/>
  <c r="I57" i="98"/>
  <c r="I85" i="98"/>
  <c r="I91" i="98" s="1"/>
  <c r="N51" i="99"/>
  <c r="AJ51" i="99" s="1"/>
  <c r="O51" i="99" s="1"/>
  <c r="AG51" i="99" s="1"/>
  <c r="L51" i="98"/>
  <c r="K57" i="98"/>
  <c r="R19" i="2" l="1"/>
  <c r="T19" i="2"/>
  <c r="Q19" i="2"/>
  <c r="J43" i="79"/>
  <c r="K17" i="111"/>
  <c r="R12" i="14" s="1"/>
  <c r="R22" i="14" s="1"/>
  <c r="F43" i="79"/>
  <c r="K8" i="112"/>
  <c r="J13" i="112"/>
  <c r="H16" i="58"/>
  <c r="H17" i="58" s="1"/>
  <c r="G29" i="105"/>
  <c r="N57" i="99"/>
  <c r="N85" i="99"/>
  <c r="N91" i="99" s="1"/>
  <c r="L57" i="98"/>
  <c r="L85" i="98"/>
  <c r="L91" i="98" s="1"/>
  <c r="M51" i="98"/>
  <c r="M85" i="98" s="1"/>
  <c r="M91" i="98" s="1"/>
  <c r="R51" i="99"/>
  <c r="R57" i="99" s="1"/>
  <c r="O57" i="99"/>
  <c r="N11" i="2" s="1"/>
  <c r="O11" i="2" s="1"/>
  <c r="O85" i="99"/>
  <c r="O91" i="99" s="1"/>
  <c r="S19" i="2" l="1"/>
  <c r="K11" i="112"/>
  <c r="J15" i="112"/>
  <c r="J17" i="112"/>
  <c r="K12" i="112"/>
  <c r="S51" i="99"/>
  <c r="S57" i="99" s="1"/>
  <c r="H19" i="58"/>
  <c r="H21" i="58" s="1"/>
  <c r="K13" i="58"/>
  <c r="M11" i="2"/>
  <c r="L11" i="2"/>
  <c r="M57" i="98"/>
  <c r="O51" i="98"/>
  <c r="R85" i="99"/>
  <c r="R91" i="99" s="1"/>
  <c r="S85" i="99" l="1"/>
  <c r="S91" i="99" s="1"/>
  <c r="J18" i="112"/>
  <c r="K16" i="58"/>
  <c r="L8" i="112"/>
  <c r="K13" i="112"/>
  <c r="H23" i="58"/>
  <c r="I12" i="2" s="1"/>
  <c r="J12" i="2" s="1"/>
  <c r="J16" i="2" s="1"/>
  <c r="J18" i="2" s="1"/>
  <c r="G24" i="105"/>
  <c r="O85" i="98"/>
  <c r="O91" i="98" s="1"/>
  <c r="O57" i="98"/>
  <c r="P51" i="98"/>
  <c r="K17" i="58" l="1"/>
  <c r="K17" i="112"/>
  <c r="K15" i="112"/>
  <c r="E44" i="79"/>
  <c r="I16" i="2"/>
  <c r="I18" i="2" s="1"/>
  <c r="P85" i="98"/>
  <c r="P91" i="98" s="1"/>
  <c r="P57" i="98"/>
  <c r="G4" i="105"/>
  <c r="H4" i="105" s="1"/>
  <c r="E9" i="106"/>
  <c r="E12" i="106" s="1"/>
  <c r="F9" i="106"/>
  <c r="E6" i="108"/>
  <c r="E7" i="108" s="1"/>
  <c r="G6" i="108"/>
  <c r="C7" i="108"/>
  <c r="M13" i="58" l="1"/>
  <c r="K19" i="58"/>
  <c r="K21" i="58" s="1"/>
  <c r="K23" i="58" s="1"/>
  <c r="N12" i="2" s="1"/>
  <c r="O12" i="2" s="1"/>
  <c r="G7" i="108"/>
  <c r="H6" i="108"/>
  <c r="H7" i="108" s="1"/>
  <c r="K18" i="112"/>
  <c r="J44" i="79"/>
  <c r="J48" i="79" s="1"/>
  <c r="J50" i="79" s="1"/>
  <c r="J53" i="79" s="1"/>
  <c r="F44" i="79"/>
  <c r="F48" i="79" s="1"/>
  <c r="F50" i="79" s="1"/>
  <c r="F53" i="79" s="1"/>
  <c r="F58" i="79" s="1"/>
  <c r="F66" i="79" s="1"/>
  <c r="E48" i="79"/>
  <c r="E50" i="79" s="1"/>
  <c r="E53" i="79" s="1"/>
  <c r="F7" i="108"/>
  <c r="F12" i="106"/>
  <c r="M10" i="90"/>
  <c r="E11" i="108"/>
  <c r="E12" i="108" s="1"/>
  <c r="F11" i="108"/>
  <c r="F12" i="108" s="1"/>
  <c r="C12" i="108"/>
  <c r="E14" i="109"/>
  <c r="M12" i="2" l="1"/>
  <c r="L12" i="2"/>
  <c r="G11" i="108"/>
  <c r="L10" i="90"/>
  <c r="L14" i="90" s="1"/>
  <c r="K10" i="90"/>
  <c r="K14" i="90" s="1"/>
  <c r="M14" i="90"/>
  <c r="F11" i="109"/>
  <c r="E15" i="109"/>
  <c r="E17" i="109" s="1"/>
  <c r="G12" i="108" l="1"/>
  <c r="H11" i="108"/>
  <c r="H12" i="108" s="1"/>
  <c r="J14" i="77"/>
  <c r="J16" i="77" s="1"/>
  <c r="J18" i="77" s="1"/>
  <c r="N13" i="2" s="1"/>
  <c r="O13" i="2" s="1"/>
  <c r="O16" i="2" s="1"/>
  <c r="O18" i="2" s="1"/>
  <c r="O25" i="2" s="1"/>
  <c r="O34" i="2" s="1"/>
  <c r="G5" i="109"/>
  <c r="E6" i="109"/>
  <c r="M13" i="2" l="1"/>
  <c r="L13" i="2"/>
  <c r="N16" i="2"/>
  <c r="N18" i="2" s="1"/>
  <c r="N25" i="2" s="1"/>
  <c r="N34" i="2" s="1"/>
  <c r="L16" i="2" l="1"/>
  <c r="L18" i="2" s="1"/>
  <c r="L25" i="2" s="1"/>
  <c r="L34" i="2" s="1"/>
  <c r="G4" i="109"/>
  <c r="G6" i="109" s="1"/>
  <c r="M16" i="2"/>
  <c r="M18" i="2" s="1"/>
  <c r="M25" i="2" s="1"/>
  <c r="M34" i="2" s="1"/>
  <c r="P29" i="2" l="1" a="1"/>
  <c r="P31" i="2"/>
  <c r="P29" i="2"/>
  <c r="P11" i="2"/>
  <c r="Q11" i="2"/>
  <c r="R11" i="2"/>
  <c r="S11" i="2"/>
  <c r="T11" i="2"/>
  <c r="P12" i="2"/>
  <c r="Q12" i="2"/>
  <c r="R12" i="2"/>
  <c r="S12" i="2"/>
  <c r="T12" i="2"/>
  <c r="P13" i="2"/>
  <c r="Q13" i="2"/>
  <c r="R13" i="2"/>
  <c r="S13" i="2"/>
  <c r="T13" i="2"/>
  <c r="P16" i="2"/>
  <c r="Q16" i="2"/>
  <c r="R16" i="2"/>
  <c r="S16" i="2"/>
  <c r="T16" i="2"/>
  <c r="P18" i="2"/>
  <c r="Q18" i="2"/>
  <c r="R18" i="2"/>
  <c r="S18" i="2"/>
  <c r="T18" i="2"/>
  <c r="I23" i="2"/>
  <c r="J23" i="2"/>
  <c r="I25" i="2"/>
  <c r="J25" i="2"/>
  <c r="P25" i="2"/>
  <c r="Q25" i="2"/>
  <c r="R25" i="2"/>
  <c r="S25" i="2"/>
  <c r="T25" i="2"/>
  <c r="P30" i="2"/>
  <c r="P32" i="2"/>
  <c r="I34" i="2"/>
  <c r="J34" i="2"/>
  <c r="P34" i="2"/>
  <c r="Q34" i="2"/>
  <c r="R34" i="2"/>
  <c r="S34" i="2"/>
  <c r="T34" i="2"/>
  <c r="O10" i="90"/>
  <c r="P10" i="90"/>
  <c r="Q10" i="90"/>
  <c r="R10" i="90"/>
  <c r="S10" i="90"/>
  <c r="O14" i="90"/>
  <c r="P14" i="90"/>
  <c r="Q14" i="90"/>
  <c r="R14" i="90"/>
  <c r="S14" i="90"/>
  <c r="E56" i="79"/>
  <c r="J56" i="79"/>
  <c r="E58" i="79"/>
  <c r="J58" i="79"/>
  <c r="E66" i="79"/>
  <c r="J66" i="79"/>
  <c r="Q51" i="98"/>
  <c r="S51" i="98"/>
  <c r="Q52" i="98"/>
  <c r="S52" i="98"/>
  <c r="Q53" i="98"/>
  <c r="S53" i="98"/>
  <c r="Q54" i="98"/>
  <c r="S54" i="98"/>
  <c r="Q55" i="98"/>
  <c r="S55" i="98"/>
  <c r="Q57" i="98"/>
  <c r="S57" i="98"/>
  <c r="D68" i="98"/>
  <c r="E68" i="98"/>
  <c r="G68" i="98"/>
  <c r="H68" i="98"/>
  <c r="I68" i="98"/>
  <c r="K68" i="98"/>
  <c r="L68" i="98"/>
  <c r="M68" i="98"/>
  <c r="O68" i="98"/>
  <c r="P68" i="98"/>
  <c r="Q68" i="98"/>
  <c r="S68" i="98"/>
  <c r="D69" i="98"/>
  <c r="E69" i="98"/>
  <c r="G69" i="98"/>
  <c r="H69" i="98"/>
  <c r="I69" i="98"/>
  <c r="K69" i="98"/>
  <c r="L69" i="98"/>
  <c r="M69" i="98"/>
  <c r="O69" i="98"/>
  <c r="P69" i="98"/>
  <c r="Q69" i="98"/>
  <c r="S69" i="98"/>
  <c r="D70" i="98"/>
  <c r="E70" i="98"/>
  <c r="G70" i="98"/>
  <c r="H70" i="98"/>
  <c r="I70" i="98"/>
  <c r="K70" i="98"/>
  <c r="L70" i="98"/>
  <c r="M70" i="98"/>
  <c r="O70" i="98"/>
  <c r="P70" i="98"/>
  <c r="Q70" i="98"/>
  <c r="S70" i="98"/>
  <c r="D71" i="98"/>
  <c r="E71" i="98"/>
  <c r="G71" i="98"/>
  <c r="H71" i="98"/>
  <c r="I71" i="98"/>
  <c r="K71" i="98"/>
  <c r="L71" i="98"/>
  <c r="M71" i="98"/>
  <c r="O71" i="98"/>
  <c r="P71" i="98"/>
  <c r="Q71" i="98"/>
  <c r="S71" i="98"/>
  <c r="D72" i="98"/>
  <c r="E72" i="98"/>
  <c r="G72" i="98"/>
  <c r="H72" i="98"/>
  <c r="I72" i="98"/>
  <c r="K72" i="98"/>
  <c r="L72" i="98"/>
  <c r="M72" i="98"/>
  <c r="O72" i="98"/>
  <c r="P72" i="98"/>
  <c r="Q72" i="98"/>
  <c r="S72" i="98"/>
  <c r="D74" i="98"/>
  <c r="E74" i="98"/>
  <c r="G74" i="98"/>
  <c r="H74" i="98"/>
  <c r="I74" i="98"/>
  <c r="K74" i="98"/>
  <c r="L74" i="98"/>
  <c r="M74" i="98"/>
  <c r="O74" i="98"/>
  <c r="P74" i="98"/>
  <c r="Q74" i="98"/>
  <c r="S74" i="98"/>
  <c r="Q85" i="98"/>
  <c r="S85" i="98"/>
  <c r="Q86" i="98"/>
  <c r="S86" i="98"/>
  <c r="Q87" i="98"/>
  <c r="S87" i="98"/>
  <c r="Q88" i="98"/>
  <c r="S88" i="98"/>
  <c r="Q89" i="98"/>
  <c r="S89" i="98"/>
  <c r="Q91" i="98"/>
  <c r="S91" i="98"/>
  <c r="D101" i="98"/>
  <c r="E101" i="98"/>
  <c r="G101" i="98"/>
  <c r="H101" i="98"/>
  <c r="I101" i="98"/>
  <c r="K101" i="98"/>
  <c r="L101" i="98"/>
  <c r="M101" i="98"/>
  <c r="O101" i="98"/>
  <c r="P101" i="98"/>
  <c r="Q101" i="98"/>
  <c r="S101" i="98"/>
  <c r="D102" i="98"/>
  <c r="E102" i="98"/>
  <c r="G102" i="98"/>
  <c r="H102" i="98"/>
  <c r="I102" i="98"/>
  <c r="K102" i="98"/>
  <c r="L102" i="98"/>
  <c r="M102" i="98"/>
  <c r="O102" i="98"/>
  <c r="P102" i="98"/>
  <c r="Q102" i="98"/>
  <c r="S102" i="98"/>
  <c r="D103" i="98"/>
  <c r="E103" i="98"/>
  <c r="G103" i="98"/>
  <c r="H103" i="98"/>
  <c r="I103" i="98"/>
  <c r="K103" i="98"/>
  <c r="L103" i="98"/>
  <c r="M103" i="98"/>
  <c r="O103" i="98"/>
  <c r="P103" i="98"/>
  <c r="Q103" i="98"/>
  <c r="S103" i="98"/>
  <c r="D104" i="98"/>
  <c r="E104" i="98"/>
  <c r="G104" i="98"/>
  <c r="H104" i="98"/>
  <c r="I104" i="98"/>
  <c r="K104" i="98"/>
  <c r="L104" i="98"/>
  <c r="M104" i="98"/>
  <c r="O104" i="98"/>
  <c r="P104" i="98"/>
  <c r="Q104" i="98"/>
  <c r="S104" i="98"/>
  <c r="D105" i="98"/>
  <c r="E105" i="98"/>
  <c r="G105" i="98"/>
  <c r="H105" i="98"/>
  <c r="I105" i="98"/>
  <c r="K105" i="98"/>
  <c r="L105" i="98"/>
  <c r="M105" i="98"/>
  <c r="O105" i="98"/>
  <c r="P105" i="98"/>
  <c r="Q105" i="98"/>
  <c r="S105" i="98"/>
  <c r="D107" i="98"/>
  <c r="E107" i="98"/>
  <c r="G107" i="98"/>
  <c r="H107" i="98"/>
  <c r="I107" i="98"/>
  <c r="K107" i="98"/>
  <c r="L107" i="98"/>
  <c r="M107" i="98"/>
  <c r="O107" i="98"/>
  <c r="P107" i="98"/>
  <c r="Q107" i="98"/>
  <c r="S107" i="98"/>
  <c r="T51" i="99"/>
  <c r="W51" i="99"/>
  <c r="AK51" i="99"/>
  <c r="AL51" i="99"/>
  <c r="AM51" i="99"/>
  <c r="AN51" i="99"/>
  <c r="AO51" i="99"/>
  <c r="T52" i="99"/>
  <c r="W52" i="99"/>
  <c r="AK52" i="99"/>
  <c r="AL52" i="99"/>
  <c r="AM52" i="99"/>
  <c r="AN52" i="99"/>
  <c r="AO52" i="99"/>
  <c r="T53" i="99"/>
  <c r="W53" i="99"/>
  <c r="AK53" i="99"/>
  <c r="AL53" i="99"/>
  <c r="AM53" i="99"/>
  <c r="AN53" i="99"/>
  <c r="AO53" i="99"/>
  <c r="T54" i="99"/>
  <c r="W54" i="99"/>
  <c r="AK54" i="99"/>
  <c r="AL54" i="99"/>
  <c r="AM54" i="99"/>
  <c r="AN54" i="99"/>
  <c r="AO54" i="99"/>
  <c r="T55" i="99"/>
  <c r="W55" i="99"/>
  <c r="AK55" i="99"/>
  <c r="AL55" i="99"/>
  <c r="AM55" i="99"/>
  <c r="AN55" i="99"/>
  <c r="AO55" i="99"/>
  <c r="T57" i="99"/>
  <c r="W57" i="99"/>
  <c r="D68" i="99"/>
  <c r="E68" i="99"/>
  <c r="H68" i="99"/>
  <c r="I68" i="99"/>
  <c r="J68" i="99"/>
  <c r="M68" i="99"/>
  <c r="N68" i="99"/>
  <c r="O68" i="99"/>
  <c r="R68" i="99"/>
  <c r="S68" i="99"/>
  <c r="T68" i="99"/>
  <c r="W68" i="99"/>
  <c r="D69" i="99"/>
  <c r="E69" i="99"/>
  <c r="H69" i="99"/>
  <c r="I69" i="99"/>
  <c r="J69" i="99"/>
  <c r="M69" i="99"/>
  <c r="N69" i="99"/>
  <c r="O69" i="99"/>
  <c r="R69" i="99"/>
  <c r="S69" i="99"/>
  <c r="T69" i="99"/>
  <c r="W69" i="99"/>
  <c r="D70" i="99"/>
  <c r="E70" i="99"/>
  <c r="H70" i="99"/>
  <c r="I70" i="99"/>
  <c r="J70" i="99"/>
  <c r="M70" i="99"/>
  <c r="N70" i="99"/>
  <c r="O70" i="99"/>
  <c r="R70" i="99"/>
  <c r="S70" i="99"/>
  <c r="T70" i="99"/>
  <c r="W70" i="99"/>
  <c r="D71" i="99"/>
  <c r="E71" i="99"/>
  <c r="H71" i="99"/>
  <c r="I71" i="99"/>
  <c r="J71" i="99"/>
  <c r="M71" i="99"/>
  <c r="N71" i="99"/>
  <c r="O71" i="99"/>
  <c r="R71" i="99"/>
  <c r="S71" i="99"/>
  <c r="T71" i="99"/>
  <c r="W71" i="99"/>
  <c r="D72" i="99"/>
  <c r="E72" i="99"/>
  <c r="H72" i="99"/>
  <c r="I72" i="99"/>
  <c r="J72" i="99"/>
  <c r="M72" i="99"/>
  <c r="N72" i="99"/>
  <c r="O72" i="99"/>
  <c r="R72" i="99"/>
  <c r="S72" i="99"/>
  <c r="T72" i="99"/>
  <c r="W72" i="99"/>
  <c r="D74" i="99"/>
  <c r="E74" i="99"/>
  <c r="H74" i="99"/>
  <c r="I74" i="99"/>
  <c r="J74" i="99"/>
  <c r="M74" i="99"/>
  <c r="N74" i="99"/>
  <c r="O74" i="99"/>
  <c r="R74" i="99"/>
  <c r="S74" i="99"/>
  <c r="T74" i="99"/>
  <c r="W74" i="99"/>
  <c r="T85" i="99"/>
  <c r="W85" i="99"/>
  <c r="T86" i="99"/>
  <c r="W86" i="99"/>
  <c r="T87" i="99"/>
  <c r="W87" i="99"/>
  <c r="T88" i="99"/>
  <c r="W88" i="99"/>
  <c r="T89" i="99"/>
  <c r="W89" i="99"/>
  <c r="T91" i="99"/>
  <c r="W91" i="99"/>
  <c r="D101" i="99"/>
  <c r="E101" i="99"/>
  <c r="H101" i="99"/>
  <c r="I101" i="99"/>
  <c r="J101" i="99"/>
  <c r="M101" i="99"/>
  <c r="N101" i="99"/>
  <c r="O101" i="99"/>
  <c r="R101" i="99"/>
  <c r="S101" i="99"/>
  <c r="T101" i="99"/>
  <c r="W101" i="99"/>
  <c r="D102" i="99"/>
  <c r="E102" i="99"/>
  <c r="H102" i="99"/>
  <c r="I102" i="99"/>
  <c r="J102" i="99"/>
  <c r="M102" i="99"/>
  <c r="N102" i="99"/>
  <c r="O102" i="99"/>
  <c r="R102" i="99"/>
  <c r="S102" i="99"/>
  <c r="T102" i="99"/>
  <c r="W102" i="99"/>
  <c r="D103" i="99"/>
  <c r="E103" i="99"/>
  <c r="H103" i="99"/>
  <c r="I103" i="99"/>
  <c r="J103" i="99"/>
  <c r="M103" i="99"/>
  <c r="N103" i="99"/>
  <c r="O103" i="99"/>
  <c r="R103" i="99"/>
  <c r="S103" i="99"/>
  <c r="T103" i="99"/>
  <c r="W103" i="99"/>
  <c r="D104" i="99"/>
  <c r="E104" i="99"/>
  <c r="H104" i="99"/>
  <c r="I104" i="99"/>
  <c r="J104" i="99"/>
  <c r="M104" i="99"/>
  <c r="N104" i="99"/>
  <c r="O104" i="99"/>
  <c r="R104" i="99"/>
  <c r="S104" i="99"/>
  <c r="T104" i="99"/>
  <c r="W104" i="99"/>
  <c r="D105" i="99"/>
  <c r="E105" i="99"/>
  <c r="H105" i="99"/>
  <c r="I105" i="99"/>
  <c r="J105" i="99"/>
  <c r="M105" i="99"/>
  <c r="N105" i="99"/>
  <c r="O105" i="99"/>
  <c r="R105" i="99"/>
  <c r="S105" i="99"/>
  <c r="T105" i="99"/>
  <c r="W105" i="99"/>
  <c r="D107" i="99"/>
  <c r="E107" i="99"/>
  <c r="H107" i="99"/>
  <c r="I107" i="99"/>
  <c r="J107" i="99"/>
  <c r="M107" i="99"/>
  <c r="N107" i="99"/>
  <c r="O107" i="99"/>
  <c r="R107" i="99"/>
  <c r="S107" i="99"/>
  <c r="T107" i="99"/>
  <c r="W107" i="99"/>
  <c r="N13" i="58"/>
  <c r="O13" i="58"/>
  <c r="P13" i="58"/>
  <c r="Q13" i="58"/>
  <c r="M16" i="58"/>
  <c r="N16" i="58"/>
  <c r="O16" i="58"/>
  <c r="P16" i="58"/>
  <c r="Q16" i="58"/>
  <c r="M17" i="58"/>
  <c r="N17" i="58"/>
  <c r="O17" i="58"/>
  <c r="P17" i="58"/>
  <c r="Q17" i="58"/>
  <c r="M19" i="58"/>
  <c r="N19" i="58"/>
  <c r="O19" i="58"/>
  <c r="P19" i="58"/>
  <c r="Q19" i="58"/>
  <c r="M21" i="58"/>
  <c r="N21" i="58"/>
  <c r="O21" i="58"/>
  <c r="P21" i="58"/>
  <c r="Q21" i="58"/>
  <c r="M23" i="58"/>
  <c r="N23" i="58"/>
  <c r="O23" i="58"/>
  <c r="P23" i="58"/>
  <c r="Q23" i="58"/>
  <c r="E37" i="77"/>
  <c r="F37" i="77"/>
  <c r="G37" i="77"/>
  <c r="H37" i="77"/>
  <c r="I37" i="77"/>
  <c r="E39" i="77"/>
  <c r="F39" i="77"/>
  <c r="G39" i="77"/>
  <c r="H39" i="77"/>
  <c r="I39" i="77"/>
  <c r="E41" i="77"/>
  <c r="F41" i="77"/>
  <c r="G41" i="77"/>
  <c r="H41" i="77"/>
  <c r="I41" i="77"/>
  <c r="F4" i="109"/>
  <c r="F6" i="109"/>
  <c r="F7" i="109"/>
  <c r="G11" i="109"/>
  <c r="H11" i="109"/>
  <c r="F12" i="109"/>
  <c r="H13" i="109"/>
  <c r="F14" i="109"/>
  <c r="G14" i="109"/>
  <c r="H14" i="109"/>
  <c r="F15" i="109"/>
  <c r="G15" i="109"/>
  <c r="H15" i="109"/>
  <c r="F17" i="109"/>
  <c r="G17" i="109"/>
  <c r="H17" i="109"/>
  <c r="E18" i="109"/>
  <c r="M8" i="112"/>
  <c r="N8" i="112"/>
  <c r="O8" i="112"/>
  <c r="P8" i="112"/>
  <c r="L11" i="112"/>
  <c r="M11" i="112"/>
  <c r="N11" i="112"/>
  <c r="O11" i="112"/>
  <c r="P11" i="112"/>
  <c r="L12" i="112"/>
  <c r="M12" i="112"/>
  <c r="N12" i="112"/>
  <c r="O12" i="112"/>
  <c r="P12" i="112"/>
  <c r="L13" i="112"/>
  <c r="M13" i="112"/>
  <c r="N13" i="112"/>
  <c r="O13" i="112"/>
  <c r="P13" i="112"/>
  <c r="L15" i="112"/>
  <c r="M15" i="112"/>
  <c r="N15" i="112"/>
  <c r="O15" i="112"/>
  <c r="P15" i="112"/>
  <c r="L17" i="112"/>
  <c r="M17" i="112"/>
  <c r="N17" i="112"/>
  <c r="O17" i="112"/>
  <c r="P17" i="112"/>
  <c r="L18" i="112"/>
  <c r="M18" i="112"/>
  <c r="N18" i="112"/>
  <c r="O18" i="112"/>
  <c r="P18" i="112"/>
  <c r="J19" i="112"/>
  <c r="J21" i="112"/>
  <c r="J22"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25" authorId="0" shapeId="0" xr:uid="{9446718F-E047-450B-9257-A1C73F93B825}">
      <text>
        <r>
          <rPr>
            <b/>
            <sz val="9"/>
            <color indexed="81"/>
            <rFont val="Tahoma"/>
            <family val="2"/>
          </rPr>
          <t>HP:</t>
        </r>
        <r>
          <rPr>
            <sz val="9"/>
            <color indexed="81"/>
            <rFont val="Tahoma"/>
            <family val="2"/>
          </rPr>
          <t xml:space="preserve">
Nature of Expenses and actual interest on woriking capital loan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F4" authorId="0" shapeId="0" xr:uid="{9CD7A1C9-0C6F-49BC-A5C7-B16F2FBFD2B4}">
      <text>
        <r>
          <rPr>
            <b/>
            <sz val="9"/>
            <color indexed="81"/>
            <rFont val="Tahoma"/>
            <family val="2"/>
          </rPr>
          <t>HP:</t>
        </r>
        <r>
          <rPr>
            <sz val="9"/>
            <color indexed="81"/>
            <rFont val="Tahoma"/>
            <family val="2"/>
          </rPr>
          <t xml:space="preserve">
Including past interest
</t>
        </r>
      </text>
    </comment>
  </commentList>
</comments>
</file>

<file path=xl/sharedStrings.xml><?xml version="1.0" encoding="utf-8"?>
<sst xmlns="http://schemas.openxmlformats.org/spreadsheetml/2006/main" count="3909" uniqueCount="958">
  <si>
    <t xml:space="preserve">Particulars </t>
  </si>
  <si>
    <t>Date</t>
  </si>
  <si>
    <t>Interest Rate</t>
  </si>
  <si>
    <t xml:space="preserve">Amount </t>
  </si>
  <si>
    <t>Original</t>
  </si>
  <si>
    <t>Revised</t>
  </si>
  <si>
    <t>L&amp;T -1 Loan as on date of Restate</t>
  </si>
  <si>
    <t>L&amp;T -2 Loan as on date of Restate</t>
  </si>
  <si>
    <t xml:space="preserve">Total </t>
  </si>
  <si>
    <t>Sr. No.</t>
  </si>
  <si>
    <t>Particulars</t>
  </si>
  <si>
    <t>FY 2023-24</t>
  </si>
  <si>
    <t>FY 2024-25</t>
  </si>
  <si>
    <t>FY 2025-26</t>
  </si>
  <si>
    <t>FY 2026-27</t>
  </si>
  <si>
    <t>FY 2027-28</t>
  </si>
  <si>
    <t>FY 2028-29</t>
  </si>
  <si>
    <t>FY 2029-30</t>
  </si>
  <si>
    <t>KIDF</t>
  </si>
  <si>
    <t>Opening Balance of Net Normative Loan</t>
  </si>
  <si>
    <t>Processing Fees</t>
  </si>
  <si>
    <t>Less: Reduction of Normative Loan due to retirement or replacement of assets</t>
  </si>
  <si>
    <t>L&amp;T Charges</t>
  </si>
  <si>
    <t>Addition of Normative Loan due to capitalisation during the year</t>
  </si>
  <si>
    <t>Repayment of Normative loan during the year</t>
  </si>
  <si>
    <t>Closing Balance of Net Normative Loan</t>
  </si>
  <si>
    <t>Total Refinance Charges</t>
  </si>
  <si>
    <t>Average Balance of Net Normative Loan</t>
  </si>
  <si>
    <t>Approved Weighted average Rate of Interest on actual Loans (%)</t>
  </si>
  <si>
    <t xml:space="preserve">Interest Expenses as per approved rate </t>
  </si>
  <si>
    <t>Actual Weighted average Rate of Interest on actual Loans (%) - due to restating of loan</t>
  </si>
  <si>
    <t>Interest Expenses as per Refinanced Rate</t>
  </si>
  <si>
    <t>Saving in interest</t>
  </si>
  <si>
    <t>NPV-Saving @ 10.4% discount factor</t>
  </si>
  <si>
    <t>Cost due to revision in rate</t>
  </si>
  <si>
    <t>Net Saving</t>
  </si>
  <si>
    <t>Saving Shared to APTCL</t>
  </si>
  <si>
    <t xml:space="preserve">Weighted Average Interest Rate on Loan </t>
  </si>
  <si>
    <t>Loan Amount</t>
  </si>
  <si>
    <t xml:space="preserve">From </t>
  </si>
  <si>
    <t>To</t>
  </si>
  <si>
    <t>No. of Days</t>
  </si>
  <si>
    <t>%</t>
  </si>
  <si>
    <t>Rs. Crores</t>
  </si>
  <si>
    <t>FY 2022-23</t>
  </si>
  <si>
    <t>L&amp;T Financial Services - I</t>
  </si>
  <si>
    <t>Average Loan of L&amp;T Financial Services - I</t>
  </si>
  <si>
    <t>Average Loan of L&amp;T Financial Services - II</t>
  </si>
  <si>
    <t>Weighted Average Rate of Interest of APTCL Loan</t>
  </si>
  <si>
    <t>Weighted Average Rate for Loan I</t>
  </si>
  <si>
    <t>L&amp;T Financial Services - II</t>
  </si>
  <si>
    <t>Interest Rate - %</t>
  </si>
  <si>
    <t>Loan - Rs. Crs</t>
  </si>
  <si>
    <t>Wt. Avergae of Loan</t>
  </si>
  <si>
    <t>Weighted Average Rate for Loan II</t>
  </si>
  <si>
    <t>Average Loan of Kotak Infra. Debt Fund - III</t>
  </si>
  <si>
    <t xml:space="preserve">Weighted Average Interest Rate of L&amp;T Financial Services </t>
  </si>
  <si>
    <t>Kotak Infrastructure Debt Fund Limited - III</t>
  </si>
  <si>
    <t>MTR Order</t>
  </si>
  <si>
    <t>Actual</t>
  </si>
  <si>
    <t>Entitlement as
per Regulations/
Order</t>
  </si>
  <si>
    <t>Variation</t>
  </si>
  <si>
    <t>1/3rd of efficiency gain and 2/3rd of Efficiency loss retained by APTCL</t>
  </si>
  <si>
    <t>Net entitlement after sharing of gains /losses</t>
  </si>
  <si>
    <t>O &amp; M Expense</t>
  </si>
  <si>
    <t>Interest on working capital</t>
  </si>
  <si>
    <t>Amravati Power Transmission Company Limited</t>
  </si>
  <si>
    <t>Details of Interest on Working Capital for FY 2019-20, FY 2020-21 &amp; FY 2021-22</t>
  </si>
  <si>
    <t>Opening SBI Base Rate / MCLR Rare</t>
  </si>
  <si>
    <t>Revision in Base Rate by RBI</t>
  </si>
  <si>
    <t>Closing Rate</t>
  </si>
  <si>
    <t>Weighted Average Rate</t>
  </si>
  <si>
    <t>Plus 150 Basis Point</t>
  </si>
  <si>
    <t>Total Weighted Average Rate</t>
  </si>
  <si>
    <t>https://www.sbi.co.in/portal/web/interest-rates/mclr-historical-data</t>
  </si>
  <si>
    <t>Accounts</t>
  </si>
  <si>
    <t>ARR</t>
  </si>
  <si>
    <t>Diff</t>
  </si>
  <si>
    <t xml:space="preserve">Revenue from Operations </t>
  </si>
  <si>
    <t xml:space="preserve">Revenue From transmission </t>
  </si>
  <si>
    <t>Less: Impact due to Truing up</t>
  </si>
  <si>
    <t>Other Income</t>
  </si>
  <si>
    <t>DPC</t>
  </si>
  <si>
    <t>Bank Deposits</t>
  </si>
  <si>
    <t xml:space="preserve">Overdue Trade Receivables </t>
  </si>
  <si>
    <t>VAT Refund</t>
  </si>
  <si>
    <t>Income Tax Refund</t>
  </si>
  <si>
    <t>Gain on Sale of Investment</t>
  </si>
  <si>
    <t>Gain on Financial Assets</t>
  </si>
  <si>
    <t>Misc. Income</t>
  </si>
  <si>
    <t xml:space="preserve">Reversal of Excess Provision </t>
  </si>
  <si>
    <t>Others</t>
  </si>
  <si>
    <t>Total Income</t>
  </si>
  <si>
    <t>Employee Expenses</t>
  </si>
  <si>
    <t>Term Loan interest</t>
  </si>
  <si>
    <t>Other Interest Expenses</t>
  </si>
  <si>
    <t>Interest on Tax</t>
  </si>
  <si>
    <t>Other borrowing Cost</t>
  </si>
  <si>
    <t>Interest payment against arbitration order</t>
  </si>
  <si>
    <t xml:space="preserve">Depreciation </t>
  </si>
  <si>
    <t>Other Expenses</t>
  </si>
  <si>
    <t>Amount Written Off</t>
  </si>
  <si>
    <t>Rebate on Trade Receivable</t>
  </si>
  <si>
    <t>CSR</t>
  </si>
  <si>
    <t>Total Expenses</t>
  </si>
  <si>
    <t>PBT</t>
  </si>
  <si>
    <t>Units</t>
  </si>
  <si>
    <t>Debt</t>
  </si>
  <si>
    <t>Equity</t>
  </si>
  <si>
    <t>Int. on Loan</t>
  </si>
  <si>
    <t>IoWC</t>
  </si>
  <si>
    <t>Base RoE</t>
  </si>
  <si>
    <t>Effective Tax Rate</t>
  </si>
  <si>
    <t xml:space="preserve"> </t>
  </si>
  <si>
    <t>Int. rate for Contingency Reserves</t>
  </si>
  <si>
    <t>Depreciation</t>
  </si>
  <si>
    <t>Land</t>
  </si>
  <si>
    <t>Plant &amp; Machinery</t>
  </si>
  <si>
    <t>Office Equipment</t>
  </si>
  <si>
    <t>Computers</t>
  </si>
  <si>
    <t>Furniture and Fixtures</t>
  </si>
  <si>
    <t>Tools &amp; Tackles</t>
  </si>
  <si>
    <t>AMRAVATI POWER TRANSMISSION CO. LTD. (APTCL)</t>
  </si>
  <si>
    <t>MYT Petition Formats - Transmission</t>
  </si>
  <si>
    <t>Title</t>
  </si>
  <si>
    <t>Reference</t>
  </si>
  <si>
    <t>Aggregate Revenue Requirement - Summary Sheet</t>
  </si>
  <si>
    <t>Form 1</t>
  </si>
  <si>
    <t>Summary of Operations and Maintenance Expenses</t>
  </si>
  <si>
    <t>Form 2</t>
  </si>
  <si>
    <t>Operation and Maintenance Expenses -Normative</t>
  </si>
  <si>
    <t>Form 2.1</t>
  </si>
  <si>
    <t>Transmission Network Details</t>
  </si>
  <si>
    <t>Form 2.2</t>
  </si>
  <si>
    <t>Form 2.3</t>
  </si>
  <si>
    <t>Administration &amp; General Expenses</t>
  </si>
  <si>
    <t>Form 2.4</t>
  </si>
  <si>
    <t>Repair &amp; Maintenance Expenses</t>
  </si>
  <si>
    <t>Form 2.5</t>
  </si>
  <si>
    <t>Summary of Capital Expenditure and Capitalisation</t>
  </si>
  <si>
    <t>Form 3</t>
  </si>
  <si>
    <t xml:space="preserve">Capital Expenditure Plan </t>
  </si>
  <si>
    <t>Form 3.1</t>
  </si>
  <si>
    <t>Capitalisation Plan</t>
  </si>
  <si>
    <t>Form 3.2</t>
  </si>
  <si>
    <t>Capital Work-in-Progress</t>
  </si>
  <si>
    <t>Form 3.3</t>
  </si>
  <si>
    <t>Assets &amp; Depreciation -Summary</t>
  </si>
  <si>
    <t>Form 4</t>
  </si>
  <si>
    <t>Assets &amp; Depreciation  - Existing Schemes (CoD on or before the March 31, 2025 or Assets in-principally approved  before the notification of MERC MYT Regulations 2024)</t>
  </si>
  <si>
    <t>Form 4.1 (E)</t>
  </si>
  <si>
    <t>Assets &amp; Depreciation - New Schemes  (not covered under Existing Assets)</t>
  </si>
  <si>
    <t>Form 4.1 (N)</t>
  </si>
  <si>
    <t>Interest on Loan Capital</t>
  </si>
  <si>
    <t>Form 5</t>
  </si>
  <si>
    <t>Interest on Working Capital and Security Deposits</t>
  </si>
  <si>
    <t>Form 6</t>
  </si>
  <si>
    <t>Return on Regulatory Equity</t>
  </si>
  <si>
    <t>Form 7</t>
  </si>
  <si>
    <t>Non-tariff Income</t>
  </si>
  <si>
    <t>Form 8</t>
  </si>
  <si>
    <t>Income Tax</t>
  </si>
  <si>
    <t>Form 9</t>
  </si>
  <si>
    <t>Contribution to Contingency Reserves</t>
  </si>
  <si>
    <t>Form 10</t>
  </si>
  <si>
    <t>Income from Transmission Charges</t>
  </si>
  <si>
    <t>Form 11</t>
  </si>
  <si>
    <t>Payment Efficiency</t>
  </si>
  <si>
    <t>Form 12</t>
  </si>
  <si>
    <t xml:space="preserve">Truing Up Summary </t>
  </si>
  <si>
    <t>Form 13</t>
  </si>
  <si>
    <t>Capital Cost Approval for Transmission System *</t>
  </si>
  <si>
    <t>Project Schedule</t>
  </si>
  <si>
    <t>Form 14.1</t>
  </si>
  <si>
    <t>Abstract of Capital Cost</t>
  </si>
  <si>
    <t>Form 14.2</t>
  </si>
  <si>
    <t>Breakup of Capital Cost</t>
  </si>
  <si>
    <t>Form 14.3</t>
  </si>
  <si>
    <t>Breakup of Construction/Supply/Services</t>
  </si>
  <si>
    <t>Form 14.4</t>
  </si>
  <si>
    <t>Financial Package</t>
  </si>
  <si>
    <t>Form 14.5</t>
  </si>
  <si>
    <t>Details of Loans</t>
  </si>
  <si>
    <t>Form 14.6</t>
  </si>
  <si>
    <t>Details of Additional Capitalisation after COD</t>
  </si>
  <si>
    <t>Form 14.7</t>
  </si>
  <si>
    <t>Financing of Additional Capitalisation</t>
  </si>
  <si>
    <t>Form 14.8</t>
  </si>
  <si>
    <t>Drawdown Schedule and Computation of IDC and Financing Charges</t>
  </si>
  <si>
    <t>Form 14.9</t>
  </si>
  <si>
    <t>Depreciation Schedule of Assets</t>
  </si>
  <si>
    <t>Form 15</t>
  </si>
  <si>
    <r>
      <rPr>
        <b/>
        <sz val="10"/>
        <rFont val="Times New Roman"/>
        <family val="1"/>
      </rPr>
      <t>Note</t>
    </r>
    <r>
      <rPr>
        <sz val="10"/>
        <rFont val="Times New Roman"/>
        <family val="1"/>
      </rPr>
      <t>: * Applicable only for new Transmission Project for which Provisional/Final tariff approval is being sought</t>
    </r>
  </si>
  <si>
    <t>Form 1:  Aggregate Revenue Requirement - Summary Sheet</t>
  </si>
  <si>
    <t>(Rs. Crore)</t>
  </si>
  <si>
    <t>Ensuing Years</t>
  </si>
  <si>
    <t>Remarks</t>
  </si>
  <si>
    <t>MTR Order*</t>
  </si>
  <si>
    <t>April-March      (Audited )</t>
  </si>
  <si>
    <t>True-Up requirement</t>
  </si>
  <si>
    <t>Apr-Sep    (Actual)</t>
  </si>
  <si>
    <t>Oct-Mar          (Estimated)</t>
  </si>
  <si>
    <t>April - March (Estimated)</t>
  </si>
  <si>
    <t>Provisional True-Up requirement</t>
  </si>
  <si>
    <t>(a)</t>
  </si>
  <si>
    <t>(b)</t>
  </si>
  <si>
    <t>(c ) = (b) - (a)</t>
  </si>
  <si>
    <t>(d)</t>
  </si>
  <si>
    <t>(e)</t>
  </si>
  <si>
    <t>(f ) = (e) - (d)</t>
  </si>
  <si>
    <t>(g)</t>
  </si>
  <si>
    <t>(h)</t>
  </si>
  <si>
    <t xml:space="preserve">(i) </t>
  </si>
  <si>
    <t>(j) = (h) + (i)</t>
  </si>
  <si>
    <t>(k) = (j) - (g)</t>
  </si>
  <si>
    <t>Projected</t>
  </si>
  <si>
    <t>Operation &amp; Maintenance Expenses</t>
  </si>
  <si>
    <t>Depreciation Expenses</t>
  </si>
  <si>
    <t>Interest on Working Capital and on Consumer Security Deposits</t>
  </si>
  <si>
    <t>Contribution to contingency reserves</t>
  </si>
  <si>
    <t>Total Revenue Expenditure</t>
  </si>
  <si>
    <t>Add: Return on Equity Capital</t>
  </si>
  <si>
    <t>Aggregate Revenue Requirement</t>
  </si>
  <si>
    <t>Less: Non Tariff Income</t>
  </si>
  <si>
    <t>Less: Income from Other Business</t>
  </si>
  <si>
    <t>Less: Income from Open Access charges</t>
  </si>
  <si>
    <t>Add: Net Entitlement after sharing of gains/(losses) of O&amp;M / IoWC</t>
  </si>
  <si>
    <t xml:space="preserve">Add: Net Entitlement for restatement of interest rate </t>
  </si>
  <si>
    <t xml:space="preserve">Add: Rebate on Revenue </t>
  </si>
  <si>
    <t>Net Aggregate Revenue Requirement</t>
  </si>
  <si>
    <t>Past Gap for FY 2017-18 to FY 2019-20 including Carrying cost - as approved in Case No. 295 of 2019</t>
  </si>
  <si>
    <t>Past Gap for FY 2019-20 to FY 2022-23 including Carrying cost - as approved in Case No.234 of 2022</t>
  </si>
  <si>
    <t>Add: Calculation error in FY 2021-22 approved as per Review Order in Case No. 94 of 2023 alongwith carrying cost</t>
  </si>
  <si>
    <t>Add: Gap/ (Surplus) for FY 2022-23</t>
  </si>
  <si>
    <t>Add: Gap/ (Surplus) for FY 2023-24</t>
  </si>
  <si>
    <t>Add: Gap/ (Surplus) for FY 2024-25</t>
  </si>
  <si>
    <t>Carrying cost/ Holding Cost for FY 2022-23 to FY 2023-24</t>
  </si>
  <si>
    <t>Aggregate Revenue Requirement fromTransmission Business</t>
  </si>
  <si>
    <t xml:space="preserve">Note </t>
  </si>
  <si>
    <t>* - In case MTR Order is yet to be issued, then MYT Order values to be captured under this column</t>
  </si>
  <si>
    <t>MYT Petition  Formats - Transmission</t>
  </si>
  <si>
    <t>Form 2 :  Summary of Operations and Maintenance Expenses</t>
  </si>
  <si>
    <t>O &amp; M Expenses</t>
  </si>
  <si>
    <t xml:space="preserve">Employee Expenses </t>
  </si>
  <si>
    <t xml:space="preserve">A&amp;G Expenses </t>
  </si>
  <si>
    <t>R&amp;M Expenses</t>
  </si>
  <si>
    <t>Total Operation &amp; Maintenance Expenses (Net of capitalisation)</t>
  </si>
  <si>
    <r>
      <rPr>
        <b/>
        <sz val="11"/>
        <rFont val="Times New Roman"/>
        <family val="1"/>
      </rPr>
      <t>Note</t>
    </r>
    <r>
      <rPr>
        <sz val="11"/>
        <rFont val="Times New Roman"/>
        <family val="1"/>
      </rPr>
      <t>: * - In case MTR Order is yet to be issued, then MYT Order values to be captured under this column</t>
    </r>
  </si>
  <si>
    <t>Opex Schemes</t>
  </si>
  <si>
    <t xml:space="preserve">Projected </t>
  </si>
  <si>
    <t>System Automation</t>
  </si>
  <si>
    <t>New Technology</t>
  </si>
  <si>
    <t>I.T. Implementation</t>
  </si>
  <si>
    <t>….</t>
  </si>
  <si>
    <r>
      <rPr>
        <b/>
        <sz val="11"/>
        <rFont val="Times New Roman"/>
        <family val="1"/>
      </rPr>
      <t>Note</t>
    </r>
    <r>
      <rPr>
        <sz val="11"/>
        <rFont val="Times New Roman"/>
        <family val="1"/>
      </rPr>
      <t>: Transmission Licensee shall submit detailed justification, cost benefit analysis of opex schemes and savings in O&amp;M expenses, if any</t>
    </r>
  </si>
  <si>
    <t>Form 2.1 :  Operation and Maintenance Expenses - Normative</t>
  </si>
  <si>
    <t>Estimated</t>
  </si>
  <si>
    <t>Average</t>
  </si>
  <si>
    <t>Opening</t>
  </si>
  <si>
    <t>Addition</t>
  </si>
  <si>
    <t>Closing</t>
  </si>
  <si>
    <t>For 400 KV D/C LILO Amravati TPP to Akola Transmission line and D/C QUAD Amravati TPP to Akola II Transmission line</t>
  </si>
  <si>
    <t>Transmission Line - Ckt-km Basis</t>
  </si>
  <si>
    <t>a</t>
  </si>
  <si>
    <t>Ckt km length</t>
  </si>
  <si>
    <t>HVDC</t>
  </si>
  <si>
    <t>765 kV</t>
  </si>
  <si>
    <t>400 kV</t>
  </si>
  <si>
    <t>above 66 kV and less than 400 kV</t>
  </si>
  <si>
    <t>66 kV and below</t>
  </si>
  <si>
    <t>b</t>
  </si>
  <si>
    <t>Applicable O&amp;M cost Norm for Transmission Lines (Rs Lakh / ckt-km)$</t>
  </si>
  <si>
    <t>HVDC (in Rs. Lakh)</t>
  </si>
  <si>
    <t>c</t>
  </si>
  <si>
    <t>O&amp;M Expenses for Transmission Lines (Rs Crore)</t>
  </si>
  <si>
    <t>A</t>
  </si>
  <si>
    <t>Sub-total</t>
  </si>
  <si>
    <t>Transmission Bays - 'Number of bays' basis</t>
  </si>
  <si>
    <t>d</t>
  </si>
  <si>
    <t>Number of Bays</t>
  </si>
  <si>
    <t>e</t>
  </si>
  <si>
    <t>Applicable O&amp;M Cost Norm for Bays (Rs. Lakh / Bay) $</t>
  </si>
  <si>
    <t>f</t>
  </si>
  <si>
    <t>O&amp;M Expense (Bays), Rs Crore</t>
  </si>
  <si>
    <t>B</t>
  </si>
  <si>
    <t>Not Applicable</t>
  </si>
  <si>
    <t>Transformational Capacity - 'MVA Capacity' basis</t>
  </si>
  <si>
    <t>g</t>
  </si>
  <si>
    <t>Transformational Capacity</t>
  </si>
  <si>
    <t>MVA Capacity</t>
  </si>
  <si>
    <t>h</t>
  </si>
  <si>
    <t>Applicable O&amp;M Cost Norm for MVA Capacity (Rs. Lakh /MVA Capacity ) $</t>
  </si>
  <si>
    <t>i</t>
  </si>
  <si>
    <t>O&amp;M Expense (MVA Capacity), Rs Crore</t>
  </si>
  <si>
    <t>C</t>
  </si>
  <si>
    <t>D</t>
  </si>
  <si>
    <t>Total O&amp;M Expenses (A+B+C)</t>
  </si>
  <si>
    <t xml:space="preserve">$- Applicable O&amp;M Cost norms for Transmission Lines and bays,  shall be considered as specified in MERC MYT Regulations, 2019 for FY 2022-23, FY 2023-24 &amp; FY 2024-25, and norms for Transmission Lines , Bays and MVA capacity shall be as specified in MERC MYT Regulations, 2024 for the fifth Control Period </t>
  </si>
  <si>
    <t>Form 2.2:  Transmission Network Details</t>
  </si>
  <si>
    <t>FY 2024-25 Estimated</t>
  </si>
  <si>
    <t>H1</t>
  </si>
  <si>
    <t>H2</t>
  </si>
  <si>
    <t>Total</t>
  </si>
  <si>
    <t>Transmission Line Length (Ckt-Km.)</t>
  </si>
  <si>
    <t xml:space="preserve">LILO </t>
  </si>
  <si>
    <t>Quad</t>
  </si>
  <si>
    <t>&gt;66 kV and &lt;400 kV</t>
  </si>
  <si>
    <t>66 kV and less</t>
  </si>
  <si>
    <t>No. of Substations (Nos.)</t>
  </si>
  <si>
    <t>220 kV</t>
  </si>
  <si>
    <t>132 kV</t>
  </si>
  <si>
    <t>Total No. of Bays (Nos.)</t>
  </si>
  <si>
    <t>Transformation Capacity (MVA)</t>
  </si>
  <si>
    <r>
      <rPr>
        <b/>
        <sz val="11"/>
        <rFont val="Times New Roman"/>
        <family val="1"/>
      </rPr>
      <t>Note</t>
    </r>
    <r>
      <rPr>
        <sz val="11"/>
        <rFont val="Times New Roman"/>
        <family val="1"/>
      </rPr>
      <t>- Network details as on 31 March of respective year shall be considered</t>
    </r>
  </si>
  <si>
    <t>Form 2.3 :  Employee Expenses</t>
  </si>
  <si>
    <t>(c)</t>
  </si>
  <si>
    <t xml:space="preserve">(d) </t>
  </si>
  <si>
    <t>(e) = (c) + (d)</t>
  </si>
  <si>
    <t>Basic Salary</t>
  </si>
  <si>
    <t>Dearness Allowance (DA)</t>
  </si>
  <si>
    <t>House Rent Allowance</t>
  </si>
  <si>
    <t>Conveyance Allowance</t>
  </si>
  <si>
    <t>Leave Travel Allowance</t>
  </si>
  <si>
    <t>Earned Leave Encashment</t>
  </si>
  <si>
    <t>Other Allowances</t>
  </si>
  <si>
    <t>Medical Reimbursement</t>
  </si>
  <si>
    <t>Overtime Payment</t>
  </si>
  <si>
    <t>Bonus/Ex-Gratia Payments</t>
  </si>
  <si>
    <t xml:space="preserve">Interim Relief / Wage Revision </t>
  </si>
  <si>
    <t>Staff welfare expenses</t>
  </si>
  <si>
    <t>VRS Expenses/Retrenchment Compensation</t>
  </si>
  <si>
    <t>Commission to Directors</t>
  </si>
  <si>
    <t>Training Expenses</t>
  </si>
  <si>
    <t>Payment under Workmen's Compensation Act</t>
  </si>
  <si>
    <t>Net Employee Costs</t>
  </si>
  <si>
    <t>Terminal Benefits</t>
  </si>
  <si>
    <t>Provident Fund Contribution</t>
  </si>
  <si>
    <t>Provision for PF Fund</t>
  </si>
  <si>
    <t>Pension Payments</t>
  </si>
  <si>
    <t>Gratuity Payment</t>
  </si>
  <si>
    <t>… … …</t>
  </si>
  <si>
    <t xml:space="preserve">Gross Employee Expenses </t>
  </si>
  <si>
    <t>Less: Expenses Capitalised</t>
  </si>
  <si>
    <t xml:space="preserve">Net Employee Expenses </t>
  </si>
  <si>
    <t>B. Details of number of employees</t>
  </si>
  <si>
    <t>(Numbers)</t>
  </si>
  <si>
    <t>Officer/Managerial Cadre</t>
  </si>
  <si>
    <t>Technical</t>
  </si>
  <si>
    <t>Administrative</t>
  </si>
  <si>
    <t>Accounts and finance</t>
  </si>
  <si>
    <t>Other (Please specify)</t>
  </si>
  <si>
    <t>Staff Cadre</t>
  </si>
  <si>
    <t>Grade I</t>
  </si>
  <si>
    <t>Grade II</t>
  </si>
  <si>
    <t>Grade III</t>
  </si>
  <si>
    <t>Grade IV</t>
  </si>
  <si>
    <t>Others (please specify)</t>
  </si>
  <si>
    <t>Total Employees</t>
  </si>
  <si>
    <t>Form 2.4 :  Administration &amp; General Expenses</t>
  </si>
  <si>
    <t>Rent Rates &amp; Taxes</t>
  </si>
  <si>
    <t>Insurance</t>
  </si>
  <si>
    <t>Telephone &amp; Postage, etc.</t>
  </si>
  <si>
    <t>Legal charges &amp; Audit fee</t>
  </si>
  <si>
    <t>Professional, Consultancy, Technical fee</t>
  </si>
  <si>
    <t>Conveyance &amp; Travel</t>
  </si>
  <si>
    <t>Electricity charges</t>
  </si>
  <si>
    <t>Water charges</t>
  </si>
  <si>
    <t>Security arrangements</t>
  </si>
  <si>
    <t>Fees &amp; subscription</t>
  </si>
  <si>
    <t>Books &amp; periodicals</t>
  </si>
  <si>
    <t>Computer Stationery</t>
  </si>
  <si>
    <t>Printing &amp; Stationery</t>
  </si>
  <si>
    <t xml:space="preserve">Advertisements </t>
  </si>
  <si>
    <t>Purchase Related Advertisement Expenses</t>
  </si>
  <si>
    <t>Contribution/Donations</t>
  </si>
  <si>
    <t>License Fee  and other related fee</t>
  </si>
  <si>
    <t>Vehicle Running Expenses Truck / Delivery Van</t>
  </si>
  <si>
    <t>Vehicle Hiring Expenses Truck / Delivery Van</t>
  </si>
  <si>
    <t>Cost of services procured</t>
  </si>
  <si>
    <t>Outsourcing of metering and billing system</t>
  </si>
  <si>
    <t>Freight On Capital Equipments</t>
  </si>
  <si>
    <t>V-sat, Internet and related charges</t>
  </si>
  <si>
    <t>Training</t>
  </si>
  <si>
    <t>Bank Charges</t>
  </si>
  <si>
    <t>Miscellaneous Expenses</t>
  </si>
  <si>
    <t>Office Expenses</t>
  </si>
  <si>
    <t>Gross A&amp;G Expenses</t>
  </si>
  <si>
    <t xml:space="preserve">Net A&amp;G Expenses </t>
  </si>
  <si>
    <t>Miscellaneous Expenses:-</t>
  </si>
  <si>
    <t xml:space="preserve">Business Promotion </t>
  </si>
  <si>
    <t>Accrued Blance written off</t>
  </si>
  <si>
    <t>Balance written off</t>
  </si>
  <si>
    <t xml:space="preserve"> Excess LPS reversal</t>
  </si>
  <si>
    <t>Field hostel expenses</t>
  </si>
  <si>
    <t>Tree Cutting Expenses</t>
  </si>
  <si>
    <t>1 Skilled Manpower Expenses</t>
  </si>
  <si>
    <t>Communication Expesne</t>
  </si>
  <si>
    <t>Corporate Social Responsibility</t>
  </si>
  <si>
    <t>Miscellaneous expenses</t>
  </si>
  <si>
    <t>FY 22-23 VAT balance written off
FY 23-24 Difference of Provision &amp; Actual tax balance</t>
  </si>
  <si>
    <t>Form 2.5 :  Repair &amp; Maintenance Expenses</t>
  </si>
  <si>
    <t>Buildings</t>
  </si>
  <si>
    <t>Civil Works</t>
  </si>
  <si>
    <t>Hydraulic Works</t>
  </si>
  <si>
    <t>Lines &amp; Cable Networks</t>
  </si>
  <si>
    <t>Vehicles</t>
  </si>
  <si>
    <t>Furniture &amp; Fixtures</t>
  </si>
  <si>
    <t>Gross R&amp;M Expenses</t>
  </si>
  <si>
    <t xml:space="preserve">Net R&amp;M Expenses </t>
  </si>
  <si>
    <t>Form 3:  Summary of Capital Expenditure and Capitalisation</t>
  </si>
  <si>
    <t>Capital Expenditure</t>
  </si>
  <si>
    <t>NOT APPLICABLE</t>
  </si>
  <si>
    <t>Capitalisation</t>
  </si>
  <si>
    <t>IDC</t>
  </si>
  <si>
    <t>Capitalisation + IDC</t>
  </si>
  <si>
    <t>Detailed Justification shall be provided for variation in approved capital expenditure and capitalisation vis-a-vis actual capital expenditure and capitalisation</t>
  </si>
  <si>
    <t xml:space="preserve">Form 3.1: Capital Expenditure Plan </t>
  </si>
  <si>
    <t>Project Details</t>
  </si>
  <si>
    <t>Project Code</t>
  </si>
  <si>
    <t>Project Title</t>
  </si>
  <si>
    <t>MERC Approval No.</t>
  </si>
  <si>
    <t>MERC Approval Date</t>
  </si>
  <si>
    <t>Project Purpose</t>
  </si>
  <si>
    <t>Project Start Date</t>
  </si>
  <si>
    <t>Project Completion date 
(Scheduled)</t>
  </si>
  <si>
    <t>Capital Cost</t>
  </si>
  <si>
    <t xml:space="preserve">Actual </t>
  </si>
  <si>
    <t>Approved</t>
  </si>
  <si>
    <t>Actual Capital Cost Incurred</t>
  </si>
  <si>
    <t xml:space="preserve">Deviation = Approved - Actual on account of </t>
  </si>
  <si>
    <t>Change in Scope of Work (a)</t>
  </si>
  <si>
    <t>Material Cost (b)</t>
  </si>
  <si>
    <t>IDC (c)</t>
  </si>
  <si>
    <t>Others (d)</t>
  </si>
  <si>
    <t>Total Deviation (a+b+c+d)</t>
  </si>
  <si>
    <t>a) DPR Schemes</t>
  </si>
  <si>
    <t>(i) In-principle approved by MERC</t>
  </si>
  <si>
    <t>…</t>
  </si>
  <si>
    <t>(ii) Yet to receive in-principle MERC approval</t>
  </si>
  <si>
    <t>b) Non-DPR Schemes</t>
  </si>
  <si>
    <t>TOTAL</t>
  </si>
  <si>
    <t>Financing Plan</t>
  </si>
  <si>
    <t>Project Number</t>
  </si>
  <si>
    <t>Source of Financing for Capital Expenditure</t>
  </si>
  <si>
    <t>Internal Accruals</t>
  </si>
  <si>
    <t>Interest Rate (% p.a.)</t>
  </si>
  <si>
    <t>Tenure of Loan (years)</t>
  </si>
  <si>
    <t>Moratorium Period (years)</t>
  </si>
  <si>
    <t>Loan Source</t>
  </si>
  <si>
    <r>
      <rPr>
        <b/>
        <sz val="11"/>
        <rFont val="Times New Roman"/>
        <family val="1"/>
      </rPr>
      <t>Note</t>
    </r>
    <r>
      <rPr>
        <sz val="11"/>
        <rFont val="Times New Roman"/>
        <family val="1"/>
      </rPr>
      <t xml:space="preserve">: 1. Capital expenditure incurred based on the specific requirement of Generating Company or Distribution Licensee shall be substantiated with necessary documentary evidence  </t>
    </r>
  </si>
  <si>
    <t xml:space="preserve">          2. Expenses that would be classified as O&amp;M expenses shall not be categorised under non-DPR schemes</t>
  </si>
  <si>
    <t>MYT Petition  Formats  - Transmission</t>
  </si>
  <si>
    <t xml:space="preserve">Form 3.2: Capitalisation Plan </t>
  </si>
  <si>
    <t>MERC Approved Cost</t>
  </si>
  <si>
    <t>Debt Equity Ratio</t>
  </si>
  <si>
    <t>Grants/ Consumer Contribution</t>
  </si>
  <si>
    <t>Approved Start Date</t>
  </si>
  <si>
    <t>Actual Start Date</t>
  </si>
  <si>
    <t>Approved Date of Completion</t>
  </si>
  <si>
    <t>Actual Date of Completion</t>
  </si>
  <si>
    <t>Benefits in Quantified Terms</t>
  </si>
  <si>
    <t>Physical Progress (%)</t>
  </si>
  <si>
    <t>Reasons for Delay, if any</t>
  </si>
  <si>
    <t>Actual Capex till FY 2016-17</t>
  </si>
  <si>
    <t>Actual Progress till FY 2016-17</t>
  </si>
  <si>
    <t>Actual Capitalisation till FY 2016-17</t>
  </si>
  <si>
    <t>Change in Scope of Work</t>
  </si>
  <si>
    <t>Any other reason</t>
  </si>
  <si>
    <t>FY 2014-25</t>
  </si>
  <si>
    <t>FY 20123-24</t>
  </si>
  <si>
    <r>
      <rPr>
        <b/>
        <sz val="11"/>
        <rFont val="Times New Roman"/>
        <family val="1"/>
      </rPr>
      <t>Note</t>
    </r>
    <r>
      <rPr>
        <sz val="11"/>
        <rFont val="Times New Roman"/>
        <family val="1"/>
      </rPr>
      <t>: 1. Capital expenditure incurred based on the specific requirement of Generating</t>
    </r>
    <r>
      <rPr>
        <sz val="11"/>
        <color rgb="FFFF0000"/>
        <rFont val="Times New Roman"/>
        <family val="1"/>
      </rPr>
      <t xml:space="preserve"> </t>
    </r>
    <r>
      <rPr>
        <sz val="11"/>
        <rFont val="Times New Roman"/>
        <family val="1"/>
      </rPr>
      <t xml:space="preserve">Company or Distribution Licensee shall be substantiated with necessary documentary evidence  </t>
    </r>
  </si>
  <si>
    <t xml:space="preserve">               2. Expenses that would be classified as O&amp;M expenses shall not be categorised under non-DPR schemes</t>
  </si>
  <si>
    <t>MYT Petition Formats  - Transmission</t>
  </si>
  <si>
    <t>Form 3.3:  Capital Work-in-progress - Project-wise details</t>
  </si>
  <si>
    <t>Approved Project Cost</t>
  </si>
  <si>
    <t>Cumulative Expenditure Incurred till beginning of the Year</t>
  </si>
  <si>
    <t>Capital Expenditure Capitalised</t>
  </si>
  <si>
    <t>Opening CWIP</t>
  </si>
  <si>
    <t>Investment during the year</t>
  </si>
  <si>
    <t>Capital Work in Progress</t>
  </si>
  <si>
    <t>Closing CWIP</t>
  </si>
  <si>
    <t>Works Capitalised</t>
  </si>
  <si>
    <t>Interest Capitalised</t>
  </si>
  <si>
    <t>Expenses Capitalised</t>
  </si>
  <si>
    <t>Total Capitalisation</t>
  </si>
  <si>
    <t xml:space="preserve">              2. Expenses that would be classified as O&amp;M expenses shall not be categorised under non-DPR schemes</t>
  </si>
  <si>
    <t xml:space="preserve">MYT Petition Formats- Transmission- Summary </t>
  </si>
  <si>
    <t>Form 4 (F 4.1 E +  F 4.1 N) : Assets &amp; Depreciation</t>
  </si>
  <si>
    <t xml:space="preserve">       </t>
  </si>
  <si>
    <t>(A) Gross Fixed Assets</t>
  </si>
  <si>
    <t>Balance at the beginning of the year</t>
  </si>
  <si>
    <t>Additions during the year</t>
  </si>
  <si>
    <t>Retirement of assets during the year</t>
  </si>
  <si>
    <t>Balance at the end of the year</t>
  </si>
  <si>
    <t>(d) = (a)+(b)-(c)</t>
  </si>
  <si>
    <t>(f)</t>
  </si>
  <si>
    <t>(g) = (d)+(e)-(f)</t>
  </si>
  <si>
    <t>(i)</t>
  </si>
  <si>
    <t>(j) = (g)+(h)-(i)</t>
  </si>
  <si>
    <t>(j)</t>
  </si>
  <si>
    <t>(k)</t>
  </si>
  <si>
    <t>(l)</t>
  </si>
  <si>
    <t>(m) = (j)+(k)-(l)</t>
  </si>
  <si>
    <r>
      <rPr>
        <b/>
        <sz val="11"/>
        <rFont val="Times New Roman"/>
        <family val="1"/>
      </rPr>
      <t>Note</t>
    </r>
    <r>
      <rPr>
        <sz val="11"/>
        <rFont val="Times New Roman"/>
        <family val="1"/>
      </rPr>
      <t>: Documentary evidence of all assets put to use during the completed Years shall be provided with this format</t>
    </r>
  </si>
  <si>
    <t>(m)</t>
  </si>
  <si>
    <t>(n)</t>
  </si>
  <si>
    <t>(o)</t>
  </si>
  <si>
    <t>(p) = (m)+(n)-(o)</t>
  </si>
  <si>
    <t>(p)</t>
  </si>
  <si>
    <t>(q)</t>
  </si>
  <si>
    <t>(r)</t>
  </si>
  <si>
    <t>(s) = (p)+(q)-(r)</t>
  </si>
  <si>
    <t>(s)</t>
  </si>
  <si>
    <t>(t)</t>
  </si>
  <si>
    <t>(u)</t>
  </si>
  <si>
    <t>(v) = (s)+(t)-(u)</t>
  </si>
  <si>
    <t>(v)</t>
  </si>
  <si>
    <t>(w)</t>
  </si>
  <si>
    <t>(x)</t>
  </si>
  <si>
    <t>(y) = (v)+(w)-(x)</t>
  </si>
  <si>
    <t>(B) Depreciation</t>
  </si>
  <si>
    <t>Audited</t>
  </si>
  <si>
    <t>Accumulated depreciation at the beginning of the year</t>
  </si>
  <si>
    <t>Withdrawals during the year</t>
  </si>
  <si>
    <t>Accumulated depreciation at the end of the year</t>
  </si>
  <si>
    <r>
      <rPr>
        <b/>
        <sz val="11"/>
        <rFont val="Times New Roman"/>
        <family val="1"/>
      </rPr>
      <t>Note</t>
    </r>
    <r>
      <rPr>
        <sz val="11"/>
        <rFont val="Times New Roman"/>
        <family val="1"/>
      </rPr>
      <t>: 1. Documentary evidence of all assets put to use during the Year shall be provided with this format</t>
    </r>
  </si>
  <si>
    <t>2. Transmission Licensee shall submit certification from the Statutory Auditor for the capping of depreciation at ninety per cent of the allowable capital cost of the asset</t>
  </si>
  <si>
    <t>(C ) Net Fixed Assets</t>
  </si>
  <si>
    <r>
      <rPr>
        <b/>
        <sz val="11"/>
        <rFont val="Times New Roman"/>
        <family val="1"/>
      </rPr>
      <t>Note</t>
    </r>
    <r>
      <rPr>
        <sz val="11"/>
        <rFont val="Times New Roman"/>
        <family val="1"/>
      </rPr>
      <t>: Documentary evidence of all assets put to use shall be provided with this format</t>
    </r>
  </si>
  <si>
    <t>MYT Petition Formats- Transmission</t>
  </si>
  <si>
    <t>Form 4.1 (E): Assets &amp; Depreciation - Existing Schemes (CoD on or before the March 31, 2025 or Assets in-principally approved  before the notification of MERC MYT Regulations 2024)</t>
  </si>
  <si>
    <t>Asset not in use</t>
  </si>
  <si>
    <t>(e) = (a)+(b)-(c)-(d)</t>
  </si>
  <si>
    <t>(i) = (e)+(f)-(g)-(h)</t>
  </si>
  <si>
    <t>(m) = (i)+(j)-(k)-(l)</t>
  </si>
  <si>
    <t>(q) = (m)+(n)-(o)-(p)</t>
  </si>
  <si>
    <t>(u) = (q)+(r)-(s)-(t)</t>
  </si>
  <si>
    <t>(y) = (u)+(v)-(w)-(x)</t>
  </si>
  <si>
    <t>(y)</t>
  </si>
  <si>
    <t>(z)</t>
  </si>
  <si>
    <t>(aa)</t>
  </si>
  <si>
    <t>(ab)</t>
  </si>
  <si>
    <t>(ac) = (y)+(z)-(aa)-(ab)</t>
  </si>
  <si>
    <t>(ac)</t>
  </si>
  <si>
    <t>(ad)</t>
  </si>
  <si>
    <t>(ae)</t>
  </si>
  <si>
    <t>(af)</t>
  </si>
  <si>
    <t>(ag) = (ac)+(ad)-(ae)-(af)</t>
  </si>
  <si>
    <t>Depreciation Rate for 12 years</t>
  </si>
  <si>
    <t>Useful Life</t>
  </si>
  <si>
    <t>Balance Life</t>
  </si>
  <si>
    <t>Depreciation Rate post 12 years</t>
  </si>
  <si>
    <t>Form 4.1 (N): Assets &amp; Depreciation- New Schemes  (not covered under Existing Assets)</t>
  </si>
  <si>
    <r>
      <t>Note</t>
    </r>
    <r>
      <rPr>
        <sz val="11"/>
        <rFont val="Times New Roman"/>
        <family val="1"/>
      </rPr>
      <t>: Documentary evidence of all assets put to use during the completed Years shall be provided with this format</t>
    </r>
  </si>
  <si>
    <r>
      <t>Note</t>
    </r>
    <r>
      <rPr>
        <sz val="11"/>
        <rFont val="Times New Roman"/>
        <family val="1"/>
      </rPr>
      <t>: 1. Documentary evidence of all assets put to use during the Year shall be provided with this format</t>
    </r>
  </si>
  <si>
    <r>
      <t>Note</t>
    </r>
    <r>
      <rPr>
        <sz val="11"/>
        <rFont val="Times New Roman"/>
        <family val="1"/>
      </rPr>
      <t>: Documentary evidence of all assets put to use shall be provided with this format</t>
    </r>
  </si>
  <si>
    <t>Form 5: Interest on Loan Capital</t>
  </si>
  <si>
    <t>A) Normative Loan</t>
  </si>
  <si>
    <t xml:space="preserve">Sr. No. </t>
  </si>
  <si>
    <t>Source of Loan</t>
  </si>
  <si>
    <t>Ensuing Years (Projected)</t>
  </si>
  <si>
    <t>(i) = (h) - (g)</t>
  </si>
  <si>
    <t>Opening Balance of Gross Normative Loan</t>
  </si>
  <si>
    <t>Cumulative Repayment till the year</t>
  </si>
  <si>
    <t>Closing Balance of Gross Normative Loan</t>
  </si>
  <si>
    <t>Weighted average Rate of Interest on actual Loans (%)</t>
  </si>
  <si>
    <t>Interest Expenses</t>
  </si>
  <si>
    <t>Financing Charges</t>
  </si>
  <si>
    <t>Total Interest &amp; Financing Charges</t>
  </si>
  <si>
    <t>B) Existing Actual Long-term Loans</t>
  </si>
  <si>
    <t>Loan 1 - L&amp;T 1</t>
  </si>
  <si>
    <t>Opening Balance of Loan</t>
  </si>
  <si>
    <t>Addition of Loan during the year</t>
  </si>
  <si>
    <t>Loan Repayment during the year</t>
  </si>
  <si>
    <t>Closing Balance of Loan</t>
  </si>
  <si>
    <t>Average Loan Balance</t>
  </si>
  <si>
    <t>Applicable Interest Rate (%)</t>
  </si>
  <si>
    <t>Loan 2 L&amp;T 2</t>
  </si>
  <si>
    <t>Loan 3</t>
  </si>
  <si>
    <t>Gross Interest Expenses</t>
  </si>
  <si>
    <t xml:space="preserve">Net Interest Expenses </t>
  </si>
  <si>
    <r>
      <rPr>
        <b/>
        <sz val="11"/>
        <rFont val="Times New Roman"/>
        <family val="1"/>
      </rPr>
      <t>Note</t>
    </r>
    <r>
      <rPr>
        <sz val="11"/>
        <rFont val="Times New Roman"/>
        <family val="1"/>
      </rPr>
      <t>: * In case MTR Order is yet to be issued, MYT Order values are to be entered here</t>
    </r>
  </si>
  <si>
    <t>Separate detailed computations for FERV component to be submitted</t>
  </si>
  <si>
    <t>C ) Actual Loans drawn during the year</t>
  </si>
  <si>
    <t>New Loan 1</t>
  </si>
  <si>
    <t>Loan 2</t>
  </si>
  <si>
    <t>Form 6: Interest on Working Capital</t>
  </si>
  <si>
    <t>A) FY 2022-23, FY 2023-24 and FY 2024-25</t>
  </si>
  <si>
    <t>Norm</t>
  </si>
  <si>
    <t>Revised Normative</t>
  </si>
  <si>
    <t>Operations and Maintenance Expenses for one month</t>
  </si>
  <si>
    <t>Maintenance Spares @1% of the Opening GFA</t>
  </si>
  <si>
    <t>One and a half months of the expected revenue from transmission charges at the prevailing tariffs</t>
  </si>
  <si>
    <t>Less: Amount of Security Deposit from Transmission System Users</t>
  </si>
  <si>
    <t>Total Working Capital Requirement</t>
  </si>
  <si>
    <t>Rate of Interest (% p.a.) - SBI Base Rate plus 150 basis points</t>
  </si>
  <si>
    <t>Interest on Working Capital</t>
  </si>
  <si>
    <t>Actual Working Capital Interest</t>
  </si>
  <si>
    <t>Interest on Security Deposit</t>
  </si>
  <si>
    <t xml:space="preserve">Note: </t>
  </si>
  <si>
    <t xml:space="preserve"> * - In case MTR Order is yet to be issued, then MYT Order values to be captured under this column</t>
  </si>
  <si>
    <t>Petitioner should submit documentary evidence for actual interest on working capital incurred</t>
  </si>
  <si>
    <t>One and a half month of the expected revenue from transmission charges at the prevailing tariffs</t>
  </si>
  <si>
    <t xml:space="preserve">Interest on Working Capital </t>
  </si>
  <si>
    <t>Rate of Interest (% p.a.) - Bank Rate</t>
  </si>
  <si>
    <t>Form 7: Return on Regulatory Equity</t>
  </si>
  <si>
    <t>Regulatory Equity at the beginning of the year</t>
  </si>
  <si>
    <t>Capitalisation during the year $</t>
  </si>
  <si>
    <t>Equity portion of capitalisation during the year #</t>
  </si>
  <si>
    <t>Reduction in Equity Capital on account of retirement / replacement of assets</t>
  </si>
  <si>
    <t>Regulatory Equity at the end of the year</t>
  </si>
  <si>
    <t>Return on Equity Computation</t>
  </si>
  <si>
    <t>Base Rate of Return on Equity</t>
  </si>
  <si>
    <t>Pretax Return on Equity after considering effective Tax rate$$</t>
  </si>
  <si>
    <t xml:space="preserve">Return on Regulatory Equity at the beginning of the year </t>
  </si>
  <si>
    <t xml:space="preserve">Return on Regulatory Equity addition during the year </t>
  </si>
  <si>
    <t>Total Return on Equity</t>
  </si>
  <si>
    <r>
      <rPr>
        <b/>
        <sz val="11"/>
        <rFont val="Times New Roman"/>
        <family val="1"/>
      </rPr>
      <t>Note</t>
    </r>
    <r>
      <rPr>
        <sz val="11"/>
        <rFont val="Times New Roman"/>
        <family val="1"/>
      </rPr>
      <t>: # Equity balance for the fourth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</si>
  <si>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 xml:space="preserve">$ Any additional capitalization after cut-off date excluding due to Change in Law shall be excluded for consideration on base rate of return on equity </t>
  </si>
  <si>
    <t>$$ Pre tax Retrun on Equity to be considered as computed in Form 9 based on effective tax rate</t>
  </si>
  <si>
    <t>Additional Return on Equity</t>
  </si>
  <si>
    <t>Unit</t>
  </si>
  <si>
    <t>Incremental Transmission Availability for AC system and HVDC system#</t>
  </si>
  <si>
    <t>Additional Rate of Return on Equity for Availability (a)</t>
  </si>
  <si>
    <t>Additional Return on Equity Computation</t>
  </si>
  <si>
    <t>Return on Regulatory Equity at the beginning of the year</t>
  </si>
  <si>
    <t>Rs. Crore</t>
  </si>
  <si>
    <t>Return on Regulatory Equity addition during the year</t>
  </si>
  <si>
    <t>Total Additional Return on Equity</t>
  </si>
  <si>
    <r>
      <rPr>
        <b/>
        <sz val="11"/>
        <rFont val="Times New Roman"/>
        <family val="1"/>
      </rPr>
      <t>Note</t>
    </r>
    <r>
      <rPr>
        <sz val="11"/>
        <rFont val="Times New Roman"/>
        <family val="1"/>
      </rPr>
      <t>: # Transmission Licensee shall submit SLDC certificate to substantiate incremental availability as specified in the Regulations</t>
    </r>
  </si>
  <si>
    <t xml:space="preserve">Form 7: Return on Regulatory Equity for 5th Control Period </t>
  </si>
  <si>
    <t xml:space="preserve">Regulatory Equity at the beginning of the year </t>
  </si>
  <si>
    <t>Capitalisation during the year**</t>
  </si>
  <si>
    <t xml:space="preserve">Return on Equity </t>
  </si>
  <si>
    <t>Pretax Return on Equity after considering Income Tax rate approved $$</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</si>
  <si>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</si>
  <si>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</si>
  <si>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</si>
  <si>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Annual Transmission Charges (Rs. Crore)</t>
  </si>
  <si>
    <t>Target Availability (%)</t>
  </si>
  <si>
    <t>Actual Availability Achieved (%)</t>
  </si>
  <si>
    <t>Primary Cap for Incentive availability</t>
  </si>
  <si>
    <t>Upper Cap for Incentive availability</t>
  </si>
  <si>
    <t>Additional rate of return on equity (%)</t>
  </si>
  <si>
    <t>Financial Year</t>
  </si>
  <si>
    <t>Purchase Date</t>
  </si>
  <si>
    <t>Cont.  Reserve As per Final ARR</t>
  </si>
  <si>
    <t>Int Rate</t>
  </si>
  <si>
    <t xml:space="preserve">FD amount </t>
  </si>
  <si>
    <t>FY 2017-18</t>
  </si>
  <si>
    <t>FY 2018-19</t>
  </si>
  <si>
    <t>FY 2019-20</t>
  </si>
  <si>
    <t>FY 2020-21</t>
  </si>
  <si>
    <t>FY 2021-22</t>
  </si>
  <si>
    <t>Total Interest on Cont. Reserve Investment</t>
  </si>
  <si>
    <t>From</t>
  </si>
  <si>
    <t>FY - Investment</t>
  </si>
  <si>
    <t>FY - Income</t>
  </si>
  <si>
    <t>FDR no</t>
  </si>
  <si>
    <t>Investment Amount</t>
  </si>
  <si>
    <t>Redemption Amount</t>
  </si>
  <si>
    <t>Profit</t>
  </si>
  <si>
    <t>Non-Tariff Income</t>
  </si>
  <si>
    <t>2017-20</t>
  </si>
  <si>
    <t>2021-22</t>
  </si>
  <si>
    <t>920040028902471</t>
  </si>
  <si>
    <t>2022-23</t>
  </si>
  <si>
    <t>2023-24</t>
  </si>
  <si>
    <t>2024-25</t>
  </si>
  <si>
    <t>2020-21</t>
  </si>
  <si>
    <t>920040067710009</t>
  </si>
  <si>
    <t>922040075290200</t>
  </si>
  <si>
    <t>923040080380722</t>
  </si>
  <si>
    <t>0050292066</t>
  </si>
  <si>
    <t>2025-26</t>
  </si>
  <si>
    <t>Form 8: Non-Tariff Income</t>
  </si>
  <si>
    <t>Income from rent of land or buildings</t>
  </si>
  <si>
    <t>Income from sale of scrap</t>
  </si>
  <si>
    <t>Income from investments</t>
  </si>
  <si>
    <t>Interest income on advances to suppliers/contractors</t>
  </si>
  <si>
    <t>Income from rental from staff quarters</t>
  </si>
  <si>
    <t>Income from rental from contractors</t>
  </si>
  <si>
    <t>Income from hire charges from contractors and others</t>
  </si>
  <si>
    <t>Supervision charges for capital works</t>
  </si>
  <si>
    <t>Income from advertisement</t>
  </si>
  <si>
    <t>Income from sale of tender documents</t>
  </si>
  <si>
    <t>Miscellaneous Income</t>
  </si>
  <si>
    <t>Form 12 A: Income Tax Rate for Truing-up Years for Fifth Control Period</t>
  </si>
  <si>
    <t>Formula</t>
  </si>
  <si>
    <t>FY 2024-25*</t>
  </si>
  <si>
    <t>Total Gross Income of Regulated Entity (Rs. Crore)</t>
  </si>
  <si>
    <t>Actual Income Tax paid by the Entity #</t>
  </si>
  <si>
    <t>Income Tax Rate of the Company (%) $</t>
  </si>
  <si>
    <t>c = (b/a)</t>
  </si>
  <si>
    <t>Base Rate of Return on Equity (%)</t>
  </si>
  <si>
    <t>Additional Rate of Return on Equity (%)</t>
  </si>
  <si>
    <t>(e )</t>
  </si>
  <si>
    <t>Total Rate of Return on Equity (%)</t>
  </si>
  <si>
    <t>(f)= (d)+(e)</t>
  </si>
  <si>
    <t>Rate of Pre Tax Return on Equity (%)</t>
  </si>
  <si>
    <t>g = f /(1-c)</t>
  </si>
  <si>
    <r>
      <rPr>
        <b/>
        <sz val="11"/>
        <rFont val="Times New Roman"/>
        <family val="1"/>
      </rPr>
      <t>Note</t>
    </r>
    <r>
      <rPr>
        <sz val="11"/>
        <rFont val="Times New Roman"/>
        <family val="1"/>
      </rPr>
      <t xml:space="preserve">: # Actual tax paid on income from any other regulated or unregulated Business or Other Business shall be excluded for the calculation of effective tax rate </t>
    </r>
  </si>
  <si>
    <t># Income tax paid on incentive, efficiency gains, Delayed Payment Charges, Interest on Delayed Payment, Income from Other Business, Income from any other source not considered in ARR is to be excluded from actual Income Tax paid, and shown separately</t>
  </si>
  <si>
    <t xml:space="preserve">$ In case Entity is paying Minimum Alternate Tax (MAT), the Income Tax rate shall be considered as MAT rate including surcharge and cess </t>
  </si>
  <si>
    <t xml:space="preserve">* The lastest available approved income tax rate shall be considered. </t>
  </si>
  <si>
    <t>Form 12 (B):  Computation of Income Tax Rate for Fifth Control Period</t>
  </si>
  <si>
    <t>Income Tax Rate of the Company (%) *</t>
  </si>
  <si>
    <t>Rate of Return on Equity (%)</t>
  </si>
  <si>
    <t>c = b /(1-a)</t>
  </si>
  <si>
    <r>
      <rPr>
        <b/>
        <sz val="11"/>
        <color rgb="FF000000"/>
        <rFont val="Times New Roman"/>
        <family val="1"/>
      </rPr>
      <t>Note</t>
    </r>
    <r>
      <rPr>
        <sz val="11"/>
        <color rgb="FF000000"/>
        <rFont val="Times New Roman"/>
        <family val="1"/>
      </rPr>
      <t xml:space="preserve">: </t>
    </r>
  </si>
  <si>
    <t xml:space="preserve">*The lastest available approved income tax rate shall be considered. </t>
  </si>
  <si>
    <t>Form 10:  Contribution to Contingency Reserves</t>
  </si>
  <si>
    <t>Opening Balance of Contingency Reserves</t>
  </si>
  <si>
    <t>Opening Gross Fixed Assets</t>
  </si>
  <si>
    <t>Opening Balance of Contingency Reserves as % of Opening GFA</t>
  </si>
  <si>
    <t>Contribution to Contingency Reserves during the year</t>
  </si>
  <si>
    <t>Utilisation of Contingency Reserves during the year</t>
  </si>
  <si>
    <t>Closing Balance of Contingency Reserves</t>
  </si>
  <si>
    <t>Closing Balance of Contingency Reserves as % of Opening GFA</t>
  </si>
  <si>
    <t>Documentary evidence towards investment of amounts under Contingency Reserve should be submitted</t>
  </si>
  <si>
    <t>Form 11: Income from Transmission Charges</t>
  </si>
  <si>
    <t>April-March      (Audited)</t>
  </si>
  <si>
    <t>Income from Transmission Charges$</t>
  </si>
  <si>
    <t>Income from Open Access Charges</t>
  </si>
  <si>
    <t>$ Approved figure for Income from Transmission Charges shall be considered from InSTS Order for respective year</t>
  </si>
  <si>
    <t xml:space="preserve">Revenue Reconciliation </t>
  </si>
  <si>
    <t>As per Case no. 295 of 2019 - dated 30th March 2020</t>
  </si>
  <si>
    <t>As per Case no. 234 of 2022 - dated 31st March 2023</t>
  </si>
  <si>
    <t>Less: INDAS Value Adjustment</t>
  </si>
  <si>
    <t>Less : Reversal of accrued income earlier recognised</t>
  </si>
  <si>
    <t>Add: Interest on finance lease receivable</t>
  </si>
  <si>
    <t>Revenue recovered for the year</t>
  </si>
  <si>
    <t>Annual Accounts</t>
  </si>
  <si>
    <t>Form 12: Payment Efficiency</t>
  </si>
  <si>
    <t>Year : FY 2022-23</t>
  </si>
  <si>
    <t>A) Scheduled and Actual Payment against Loans</t>
  </si>
  <si>
    <t>Schedule Payment</t>
  </si>
  <si>
    <t>Payment made</t>
  </si>
  <si>
    <t>Delay in payment (days)</t>
  </si>
  <si>
    <t>Amount Pending (Rs. Crore)</t>
  </si>
  <si>
    <t>Month/Date</t>
  </si>
  <si>
    <t>Amount (Rs. Crore)</t>
  </si>
  <si>
    <t>Due date</t>
  </si>
  <si>
    <t>Month/ Date</t>
  </si>
  <si>
    <t>% of Amount paid</t>
  </si>
  <si>
    <t>Scheduled Payment against Long Term Loans</t>
  </si>
  <si>
    <t>Long Term Loan 1</t>
  </si>
  <si>
    <t>Long Term Loan 2</t>
  </si>
  <si>
    <t>Year : FY 2023-24</t>
  </si>
  <si>
    <t>Long Term Loan 3</t>
  </si>
  <si>
    <t>Long Term Loan 4</t>
  </si>
  <si>
    <t>Long Term Loan 5</t>
  </si>
  <si>
    <t>Long Term Loan 6</t>
  </si>
  <si>
    <t>Long Term Loan 7</t>
  </si>
  <si>
    <t>Long Term Loan 8</t>
  </si>
  <si>
    <t>... ... ...</t>
  </si>
  <si>
    <t>Total ARR</t>
  </si>
  <si>
    <t xml:space="preserve">Revenue </t>
  </si>
  <si>
    <t>Gap</t>
  </si>
  <si>
    <t>Opening Balance</t>
  </si>
  <si>
    <t>Addition during the year (Excl. Incentive)*</t>
  </si>
  <si>
    <t>Recovery during the year</t>
  </si>
  <si>
    <t>Closing Balance</t>
  </si>
  <si>
    <t>Average Balance</t>
  </si>
  <si>
    <t>Wtg. Average rate of Interest</t>
  </si>
  <si>
    <t>Carrying / (Holding) Cost</t>
  </si>
  <si>
    <t>Effective carrying/ (holding) cost for Period from FY 2022-23 to FY 2024-25</t>
  </si>
  <si>
    <t>Calcaultion error in FY 2021-22 - approved in Review Order in Case No. 94 of 2023</t>
  </si>
  <si>
    <t>Form 13:  Truing-up Summary</t>
  </si>
  <si>
    <t>Deviation</t>
  </si>
  <si>
    <t>Reason for Deviation</t>
  </si>
  <si>
    <t>Controllable</t>
  </si>
  <si>
    <t>Uncontrollable</t>
  </si>
  <si>
    <t>Net Entitlement after sharing of gains/(losses)</t>
  </si>
  <si>
    <t>Interest on Long-term Loan Capital</t>
  </si>
  <si>
    <t>Interest on Working Capital and on security deposits</t>
  </si>
  <si>
    <t>Contribution to Contingency reserves</t>
  </si>
  <si>
    <t>Return on Equity Capital</t>
  </si>
  <si>
    <t xml:space="preserve">Rebate on Revenue </t>
  </si>
  <si>
    <t>Aggregate Revenue Requirement from Transmission Tariff</t>
  </si>
  <si>
    <t>Revenue from transmission tariff</t>
  </si>
  <si>
    <t>Long-term TSUs incl Distribution Licensees</t>
  </si>
  <si>
    <t>Medium Term OA Users</t>
  </si>
  <si>
    <t>Short-term OA Users</t>
  </si>
  <si>
    <t>Revenue Gap/(Surplus)</t>
  </si>
  <si>
    <r>
      <rPr>
        <b/>
        <sz val="11"/>
        <rFont val="Times New Roman"/>
        <family val="1"/>
      </rPr>
      <t>Note</t>
    </r>
    <r>
      <rPr>
        <sz val="11"/>
        <rFont val="Times New Roman"/>
        <family val="1"/>
      </rPr>
      <t>: Please give detailed explanation separately for the deviations on account of uncontrollable factors</t>
    </r>
  </si>
  <si>
    <t>*In case MTR Order is yet to be issued, then MYT Order values to be captured under this column</t>
  </si>
  <si>
    <t>&lt;Name of the Transmission Licensee&gt;</t>
  </si>
  <si>
    <t>Capital Cost Approval Petition Formats - Transmission</t>
  </si>
  <si>
    <t>Form 14.1 - Project Schedule</t>
  </si>
  <si>
    <t>Scheduled Date of Commercial Operation</t>
  </si>
  <si>
    <t>Actual Date of Commercial Operation of Transmission System</t>
  </si>
  <si>
    <t>Liquidated Damages recoverable as per provisions of Contract*</t>
  </si>
  <si>
    <r>
      <rPr>
        <b/>
        <sz val="11"/>
        <rFont val="Times New Roman"/>
        <family val="1"/>
      </rPr>
      <t>Note</t>
    </r>
    <r>
      <rPr>
        <sz val="11"/>
        <rFont val="Times New Roman"/>
        <family val="1"/>
      </rPr>
      <t>: * Applicable only for new Transmission Project for which Provisional/Final tariff approval is being sought</t>
    </r>
  </si>
  <si>
    <t>2. * Copies of Contract to be submitted</t>
  </si>
  <si>
    <t>Form 14.2 - Abstract of Capital Cost</t>
  </si>
  <si>
    <t>Capital Cost as per Original Estimates</t>
  </si>
  <si>
    <t>Actual Capital Cost as on COD of Transmission System</t>
  </si>
  <si>
    <t>Capital Cost excluding IDC &amp; Financing Charges</t>
  </si>
  <si>
    <t>Component 1</t>
  </si>
  <si>
    <t>Component 2</t>
  </si>
  <si>
    <t>Capital cost excluding IDC &amp; Financing Charges</t>
  </si>
  <si>
    <t>Interest During Construction (IDC) &amp; Financing Charges (FC)</t>
  </si>
  <si>
    <t>Total IDC &amp; FC</t>
  </si>
  <si>
    <t>Capital cost Including IDC &amp; Financing Charges</t>
  </si>
  <si>
    <t>Form 14.3 -Breakup of Capital Cost</t>
  </si>
  <si>
    <t xml:space="preserve">Break Down </t>
  </si>
  <si>
    <t>Break up of Capital Cost</t>
  </si>
  <si>
    <t xml:space="preserve">Variation </t>
  </si>
  <si>
    <t>Reasons for Variation</t>
  </si>
  <si>
    <t>Ordering Cost</t>
  </si>
  <si>
    <t>As on COD of Transmission System</t>
  </si>
  <si>
    <t>Contractors</t>
  </si>
  <si>
    <t>Foreign Currency Component (Specify Currency)</t>
  </si>
  <si>
    <t>Domestic Component</t>
  </si>
  <si>
    <t>Total Cost</t>
  </si>
  <si>
    <t>(c) = (a) + (b)</t>
  </si>
  <si>
    <t>(f) = (d) + (e)</t>
  </si>
  <si>
    <t>(g) = (f) - (c)</t>
  </si>
  <si>
    <t>Cost of Land</t>
  </si>
  <si>
    <t xml:space="preserve">Land </t>
  </si>
  <si>
    <t>Plant &amp; Equipment (BTG)</t>
  </si>
  <si>
    <t>Transmission Lines</t>
  </si>
  <si>
    <t>Susbstations Bays</t>
  </si>
  <si>
    <t>Taxes and Duties</t>
  </si>
  <si>
    <t>Custom Duty</t>
  </si>
  <si>
    <t>Other Taxes &amp; Duties</t>
  </si>
  <si>
    <t>Total Taxes &amp; Duties</t>
  </si>
  <si>
    <t xml:space="preserve">Interest During Construction (IDC) </t>
  </si>
  <si>
    <t>Financing Charges (FC)</t>
  </si>
  <si>
    <t>Capital cost including IDC &amp; FC</t>
  </si>
  <si>
    <t>Form 14.4 : Break up of Construction / Supply / Services</t>
  </si>
  <si>
    <t>Name / No. of Construction / Supply / Service Package</t>
  </si>
  <si>
    <t>Scope of works (in line with head of cost break-ups as applicable)</t>
  </si>
  <si>
    <t>Whether awarded through ICB/DCB/ Departmentally</t>
  </si>
  <si>
    <t>No. of bids recd.</t>
  </si>
  <si>
    <t>Date of Award</t>
  </si>
  <si>
    <t>Date of Start of Work</t>
  </si>
  <si>
    <t>Scheduled date of completion of work</t>
  </si>
  <si>
    <t>Actual date of completion of work</t>
  </si>
  <si>
    <t>Value of Award in Rs. Crore</t>
  </si>
  <si>
    <t>Firm or with Escalation in prices</t>
  </si>
  <si>
    <t>Total incl. Price Variation</t>
  </si>
  <si>
    <t>Actual expenditure till the completion or upto COD whichever is earlier (Rs. Crore)</t>
  </si>
  <si>
    <t>Form 14.5 : Financial Package</t>
  </si>
  <si>
    <t>Transmission System Cost as on COD (Rs Crore): _______________</t>
  </si>
  <si>
    <t>Date of Commercial Operation of Transmission System : _________________</t>
  </si>
  <si>
    <t>Original Financial Package</t>
  </si>
  <si>
    <t xml:space="preserve">Financial Package as on COD </t>
  </si>
  <si>
    <t xml:space="preserve">Currency </t>
  </si>
  <si>
    <t>Amount in foreign currency (for foreign loans)</t>
  </si>
  <si>
    <t>Equivalent Amount in Rs Crore</t>
  </si>
  <si>
    <t>Currency</t>
  </si>
  <si>
    <t>Loan</t>
  </si>
  <si>
    <t>Total Loan</t>
  </si>
  <si>
    <t>Equity-</t>
  </si>
  <si>
    <t>Foreign</t>
  </si>
  <si>
    <t xml:space="preserve">Domestic </t>
  </si>
  <si>
    <t>Internal Accurals</t>
  </si>
  <si>
    <t>Total Equity</t>
  </si>
  <si>
    <t>Undischarged Liabilities</t>
  </si>
  <si>
    <t>Debt : Equity Ratio (Excluding Undischarged Liabilities)</t>
  </si>
  <si>
    <t>Note : Please submit copy of sanction letters/Loan Agreements for each loan</t>
  </si>
  <si>
    <t>Form 14.6 : Details of Loans</t>
  </si>
  <si>
    <t>Source of Loan/Name of Agency</t>
  </si>
  <si>
    <t>Amount of Loan sanctioned (Rs. Crore)</t>
  </si>
  <si>
    <r>
      <t>Amount of Gross Loan drawn upto COD</t>
    </r>
    <r>
      <rPr>
        <vertAlign val="superscript"/>
        <sz val="11"/>
        <rFont val="Times New Roman"/>
        <family val="1"/>
      </rPr>
      <t xml:space="preserve"> </t>
    </r>
    <r>
      <rPr>
        <sz val="11"/>
        <rFont val="Times New Roman"/>
        <family val="1"/>
      </rPr>
      <t>(Rs. Crore)</t>
    </r>
  </si>
  <si>
    <r>
      <t>Interest Type</t>
    </r>
    <r>
      <rPr>
        <vertAlign val="superscript"/>
        <sz val="11"/>
        <rFont val="Times New Roman"/>
        <family val="1"/>
      </rPr>
      <t>1</t>
    </r>
  </si>
  <si>
    <t>Fixed Interest Rate, if applicable</t>
  </si>
  <si>
    <r>
      <t>Base Rate, if Floating Interest</t>
    </r>
    <r>
      <rPr>
        <vertAlign val="superscript"/>
        <sz val="11"/>
        <rFont val="Times New Roman"/>
        <family val="1"/>
      </rPr>
      <t>2</t>
    </r>
  </si>
  <si>
    <r>
      <t>Margin, if Floating Interest</t>
    </r>
    <r>
      <rPr>
        <vertAlign val="superscript"/>
        <sz val="11"/>
        <rFont val="Times New Roman"/>
        <family val="1"/>
      </rPr>
      <t>3</t>
    </r>
  </si>
  <si>
    <r>
      <t>Are there any Caps/Floor</t>
    </r>
    <r>
      <rPr>
        <vertAlign val="superscript"/>
        <sz val="11"/>
        <rFont val="Times New Roman"/>
        <family val="1"/>
      </rPr>
      <t>4</t>
    </r>
  </si>
  <si>
    <t>If above is yes,specify caps/floor</t>
  </si>
  <si>
    <r>
      <t>Moratorium Period</t>
    </r>
    <r>
      <rPr>
        <vertAlign val="superscript"/>
        <sz val="11"/>
        <rFont val="Times New Roman"/>
        <family val="1"/>
      </rPr>
      <t>5</t>
    </r>
  </si>
  <si>
    <t>Moratorium effective from</t>
  </si>
  <si>
    <r>
      <t>Repayment Period</t>
    </r>
    <r>
      <rPr>
        <vertAlign val="superscript"/>
        <sz val="11"/>
        <rFont val="Times New Roman"/>
        <family val="1"/>
      </rPr>
      <t>6</t>
    </r>
  </si>
  <si>
    <t>Repayment effective from</t>
  </si>
  <si>
    <r>
      <t>Repayment Frequency</t>
    </r>
    <r>
      <rPr>
        <vertAlign val="superscript"/>
        <sz val="11"/>
        <rFont val="Times New Roman"/>
        <family val="1"/>
      </rPr>
      <t>7</t>
    </r>
  </si>
  <si>
    <r>
      <t>Repayment Instalment</t>
    </r>
    <r>
      <rPr>
        <vertAlign val="superscript"/>
        <sz val="11"/>
        <rFont val="Times New Roman"/>
        <family val="1"/>
      </rPr>
      <t>8,9,10</t>
    </r>
  </si>
  <si>
    <r>
      <t>Base Exchange Rate</t>
    </r>
    <r>
      <rPr>
        <vertAlign val="superscript"/>
        <sz val="11"/>
        <rFont val="Times New Roman"/>
        <family val="1"/>
      </rPr>
      <t>15</t>
    </r>
  </si>
  <si>
    <r>
      <t>1</t>
    </r>
    <r>
      <rPr>
        <sz val="11"/>
        <rFont val="Times New Roman"/>
        <family val="1"/>
      </rPr>
      <t xml:space="preserve"> Interest type means whether the interest is fixed or floating.</t>
    </r>
  </si>
  <si>
    <r>
      <t>2</t>
    </r>
    <r>
      <rPr>
        <sz val="11"/>
        <rFont val="Times New Roman"/>
        <family val="1"/>
      </rPr>
      <t xml:space="preserve"> Base rate means the base as PLR, LIBOR etc. over which the margin is to be added. Applicable base rate on different dates from the date of drawal may also be enclosed.</t>
    </r>
  </si>
  <si>
    <r>
      <t xml:space="preserve">3 </t>
    </r>
    <r>
      <rPr>
        <sz val="11"/>
        <rFont val="Times New Roman"/>
        <family val="1"/>
      </rPr>
      <t>Margin means the points over and above the floating rate.</t>
    </r>
  </si>
  <si>
    <r>
      <t>4</t>
    </r>
    <r>
      <rPr>
        <sz val="11"/>
        <rFont val="Times New Roman"/>
        <family val="1"/>
      </rPr>
      <t xml:space="preserve"> At times caps/floor are put at which the floating rates are frozen. If such a condition exists, specify the limits.</t>
    </r>
  </si>
  <si>
    <r>
      <t>5</t>
    </r>
    <r>
      <rPr>
        <sz val="11"/>
        <rFont val="Times New Roman"/>
        <family val="1"/>
      </rPr>
      <t xml:space="preserve"> Moratorium period refers to the period during which loan repayment is not required.</t>
    </r>
  </si>
  <si>
    <r>
      <t>6</t>
    </r>
    <r>
      <rPr>
        <sz val="11"/>
        <rFont val="Times New Roman"/>
        <family val="1"/>
      </rPr>
      <t xml:space="preserve"> Repayment period means the repayment of loan such as  10 years, 15 years etc.</t>
    </r>
  </si>
  <si>
    <r>
      <t>7</t>
    </r>
    <r>
      <rPr>
        <sz val="11"/>
        <rFont val="Times New Roman"/>
        <family val="1"/>
      </rPr>
      <t xml:space="preserve"> Repayment frequency means the interval at which the debt servicing is to be done such as monthly, quarterly, half yearly, etc</t>
    </r>
  </si>
  <si>
    <r>
      <t>8</t>
    </r>
    <r>
      <rPr>
        <sz val="11"/>
        <rFont val="Times New Roman"/>
        <family val="1"/>
      </rPr>
      <t xml:space="preserve"> Where there is more than one drawal/repayment for a loan, the date &amp; amount of each drawal/repayement may also be given seperately</t>
    </r>
  </si>
  <si>
    <r>
      <t>9</t>
    </r>
    <r>
      <rPr>
        <sz val="11"/>
        <rFont val="Times New Roman"/>
        <family val="1"/>
      </rPr>
      <t xml:space="preserve"> If the repayment  instalment amount and repayment date  can not be worked out from the data furnished above, the repayment schedule to be  furnished seperately.</t>
    </r>
  </si>
  <si>
    <r>
      <t>10</t>
    </r>
    <r>
      <rPr>
        <sz val="11"/>
        <rFont val="Times New Roman"/>
        <family val="1"/>
      </rPr>
      <t xml:space="preserve"> In case of Foreign loan,date of each  drawal &amp; repayment alongwith exchange rate at that date may be given.</t>
    </r>
  </si>
  <si>
    <r>
      <t>11</t>
    </r>
    <r>
      <rPr>
        <sz val="11"/>
        <rFont val="Times New Roman"/>
        <family val="1"/>
      </rPr>
      <t xml:space="preserve"> Base exchange rate means the exchange rate prevailing as on COD </t>
    </r>
  </si>
  <si>
    <t>Form 14.7: Details of Additional Capitalisation after COD</t>
  </si>
  <si>
    <t>Year</t>
  </si>
  <si>
    <t xml:space="preserve">Work/Equipment added after COD </t>
  </si>
  <si>
    <t>Amount Capitalised / Proposed to be capitalised</t>
  </si>
  <si>
    <t>Justification</t>
  </si>
  <si>
    <r>
      <rPr>
        <b/>
        <sz val="11"/>
        <rFont val="Times New Roman"/>
        <family val="1"/>
      </rPr>
      <t>Note</t>
    </r>
    <r>
      <rPr>
        <sz val="11"/>
        <rFont val="Times New Roman"/>
        <family val="1"/>
      </rPr>
      <t>: Applicable only for new Transmission Project for which Provisional/Final tariff approval is being sought</t>
    </r>
  </si>
  <si>
    <t>Claim for additional capitalization shall be substantiated with the technical justification duly supported by documentary evidence</t>
  </si>
  <si>
    <t>Transmission Company shall submit a report on impact assessment done by any reputed third-party technical expert/agency for additional capitalization necessary for efficient operation</t>
  </si>
  <si>
    <t>Form 14.8: Financing of Additional Capitalisation</t>
  </si>
  <si>
    <t>Financial Year (Starting from COD)</t>
  </si>
  <si>
    <t>Amount capitalised</t>
  </si>
  <si>
    <t>Financing Details</t>
  </si>
  <si>
    <t>Internal Resources</t>
  </si>
  <si>
    <t>Others (Pls provide details)</t>
  </si>
  <si>
    <t>Form 14.9: Drawdown Schedule and Computation of IDC and Financing Charges</t>
  </si>
  <si>
    <t>Sl. No.</t>
  </si>
  <si>
    <t>Year 1</t>
  </si>
  <si>
    <t>………</t>
  </si>
  <si>
    <t>Year n</t>
  </si>
  <si>
    <t>Draw Down</t>
  </si>
  <si>
    <t>Q-1</t>
  </si>
  <si>
    <t>Q-2</t>
  </si>
  <si>
    <t>Q-3</t>
  </si>
  <si>
    <t>Q-4</t>
  </si>
  <si>
    <t>Loans</t>
  </si>
  <si>
    <t>Loan 1</t>
  </si>
  <si>
    <t xml:space="preserve">Draw down Amount </t>
  </si>
  <si>
    <t>Cumulative</t>
  </si>
  <si>
    <t>Financing charges/Guarantee Fee</t>
  </si>
  <si>
    <t>Other (pls provide details)</t>
  </si>
  <si>
    <t>……..</t>
  </si>
  <si>
    <t>Total Loans</t>
  </si>
  <si>
    <t>Equity drawn</t>
  </si>
  <si>
    <t>Domestic/Foreign</t>
  </si>
  <si>
    <t xml:space="preserve">Internal Accruals </t>
  </si>
  <si>
    <t>Total equity deployed</t>
  </si>
  <si>
    <t xml:space="preserve">Form 15:  Depreciation Schedule </t>
  </si>
  <si>
    <t>Asset as on 1st April/Asset Addition during the Year</t>
  </si>
  <si>
    <t>Depreciation as on 1st April 2005</t>
  </si>
  <si>
    <t>Depreciation Rate for that Year</t>
  </si>
  <si>
    <t>Depreciation during the Year</t>
  </si>
  <si>
    <t>Depriciation as on 1st april</t>
  </si>
  <si>
    <t>Asset crossing 90% depreciation</t>
  </si>
  <si>
    <t>Remaining Depreciable value</t>
  </si>
  <si>
    <t>2005-06</t>
  </si>
  <si>
    <t>2006-07</t>
  </si>
  <si>
    <t>2007-08</t>
  </si>
  <si>
    <t>2008-09</t>
  </si>
  <si>
    <t>2009-10</t>
  </si>
  <si>
    <t>2010-11</t>
  </si>
  <si>
    <t>2011-12</t>
  </si>
  <si>
    <t>2012-13</t>
  </si>
  <si>
    <t>2013-14</t>
  </si>
  <si>
    <t>2014-15</t>
  </si>
  <si>
    <t>2015-16</t>
  </si>
  <si>
    <t>2016-17</t>
  </si>
  <si>
    <t>2017-18</t>
  </si>
  <si>
    <t>2018-19</t>
  </si>
  <si>
    <t>2019-20</t>
  </si>
  <si>
    <t xml:space="preserve">Opening </t>
  </si>
  <si>
    <t>2006-17</t>
  </si>
  <si>
    <t>2026-27</t>
  </si>
  <si>
    <t>2027-28</t>
  </si>
  <si>
    <t>2028-29</t>
  </si>
  <si>
    <t>2029-30</t>
  </si>
  <si>
    <t xml:space="preserve">Plant &amp; Machinery </t>
  </si>
  <si>
    <t>Asset as on 1st April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</si>
</sst>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_(* \(#,##0.00\);_(* &quot;-&quot;??_);_(@_)"/>
    <numFmt numFmtId="164" formatCode="&quot;₹&quot;\ #,##0.00;[Red]&quot;₹&quot;\ \-#,##0.00"/>
    <numFmt numFmtId="165" formatCode="_ * #,##0.00_ ;_ * \-#,##0.00_ ;_ * &quot;-&quot;??_ ;_ @_ "/>
    <numFmt numFmtId="166" formatCode="_-* #,##0.00_-;\-* #,##0.00_-;_-* &quot;-&quot;??_-;_-@_-"/>
    <numFmt numFmtId="167" formatCode="0.00_)"/>
    <numFmt numFmtId="168" formatCode="&quot;ß&quot;#,##0.00_);\(&quot;ß&quot;#,##0.00\)"/>
    <numFmt numFmtId="169" formatCode="[$-409]d\-mmm\-yy;@"/>
    <numFmt numFmtId="170" formatCode="0.0"/>
    <numFmt numFmtId="171" formatCode="0.00000"/>
    <numFmt numFmtId="172" formatCode="0.0000"/>
    <numFmt numFmtId="173" formatCode="0.000000000000000%"/>
    <numFmt numFmtId="174" formatCode="0.000"/>
    <numFmt numFmtId="175" formatCode="_(* #,##0_);_(* \(#,##0\);_(* &quot;-&quot;??_);_(@_)"/>
    <numFmt numFmtId="176" formatCode="_-* #,##0_-;\-* #,##0_-;_-* &quot;-&quot;??_-;_-@_-"/>
    <numFmt numFmtId="177" formatCode="_ * #,##0_ ;_ * \-#,##0_ ;_ * &quot;-&quot;??_ ;_ @_ "/>
    <numFmt numFmtId="178" formatCode="_ * #,##0.000_ ;_ * \-#,##0.000_ ;_ * &quot;-&quot;??_ ;_ @_ "/>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0"/>
      <name val="Times New Roman"/>
      <family val="1"/>
    </font>
    <font>
      <b/>
      <sz val="11"/>
      <color indexed="8"/>
      <name val="Times New Roman"/>
      <family val="1"/>
    </font>
    <font>
      <sz val="11"/>
      <color indexed="8"/>
      <name val="Times New Roman"/>
      <family val="1"/>
    </font>
    <font>
      <vertAlign val="superscript"/>
      <sz val="11"/>
      <name val="Times New Roman"/>
      <family val="1"/>
    </font>
    <font>
      <b/>
      <sz val="12"/>
      <name val="Times New Roman"/>
      <family val="1"/>
    </font>
    <font>
      <sz val="11"/>
      <color indexed="9"/>
      <name val="Times New Roman"/>
      <family val="1"/>
    </font>
    <font>
      <sz val="11"/>
      <color indexed="13"/>
      <name val="Times New Roman"/>
      <family val="1"/>
    </font>
    <font>
      <sz val="11"/>
      <color indexed="50"/>
      <name val="Times New Roman"/>
      <family val="1"/>
    </font>
    <font>
      <sz val="12"/>
      <name val="Arial"/>
      <family val="2"/>
    </font>
    <font>
      <sz val="12"/>
      <name val="Times New Roman"/>
      <family val="1"/>
    </font>
    <font>
      <sz val="10"/>
      <name val="Arial"/>
      <family val="2"/>
    </font>
    <font>
      <b/>
      <sz val="11"/>
      <color indexed="13"/>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b/>
      <sz val="10"/>
      <name val="Arial"/>
      <family val="2"/>
    </font>
    <font>
      <u/>
      <sz val="11"/>
      <name val="Times New Roman"/>
      <family val="1"/>
    </font>
    <font>
      <sz val="11"/>
      <name val="Arial"/>
      <family val="2"/>
    </font>
    <font>
      <sz val="11"/>
      <color theme="1"/>
      <name val="Calibri"/>
      <family val="2"/>
      <scheme val="minor"/>
    </font>
    <font>
      <sz val="11"/>
      <color theme="1"/>
      <name val="Times New Roman"/>
      <family val="1"/>
    </font>
    <font>
      <b/>
      <sz val="11"/>
      <color theme="1"/>
      <name val="Times New Roman"/>
      <family val="1"/>
    </font>
    <font>
      <b/>
      <sz val="11"/>
      <name val="Arial"/>
      <family val="2"/>
    </font>
    <font>
      <sz val="11"/>
      <color indexed="8"/>
      <name val="Calibri"/>
      <family val="2"/>
    </font>
    <font>
      <sz val="11"/>
      <color theme="1"/>
      <name val="Calibri"/>
      <family val="2"/>
    </font>
    <font>
      <sz val="11"/>
      <color indexed="10"/>
      <name val="Times New Roman"/>
      <family val="1"/>
    </font>
    <font>
      <b/>
      <sz val="11"/>
      <color indexed="9"/>
      <name val="Times New Roman"/>
      <family val="1"/>
    </font>
    <font>
      <b/>
      <sz val="11"/>
      <color rgb="FFFF0000"/>
      <name val="Times New Roman"/>
      <family val="1"/>
    </font>
    <font>
      <sz val="11"/>
      <color indexed="40"/>
      <name val="Times New Roman"/>
      <family val="1"/>
    </font>
    <font>
      <b/>
      <u/>
      <sz val="11"/>
      <name val="Times New Roman"/>
      <family val="1"/>
    </font>
    <font>
      <b/>
      <sz val="10"/>
      <name val="Times New Roman"/>
      <family val="1"/>
    </font>
    <font>
      <sz val="10"/>
      <color theme="1"/>
      <name val="Arial"/>
      <family val="2"/>
    </font>
    <font>
      <b/>
      <sz val="10"/>
      <color theme="1"/>
      <name val="Arial"/>
      <family val="2"/>
    </font>
    <font>
      <sz val="11"/>
      <color rgb="FFFF0000"/>
      <name val="Times New Roman"/>
      <family val="1"/>
    </font>
    <font>
      <b/>
      <sz val="12"/>
      <color theme="1"/>
      <name val="Arial"/>
      <family val="2"/>
    </font>
    <font>
      <sz val="11"/>
      <color rgb="FF000000"/>
      <name val="Times New Roman"/>
      <family val="1"/>
    </font>
    <font>
      <sz val="10"/>
      <color rgb="FF000000"/>
      <name val="Arial"/>
      <family val="2"/>
    </font>
    <font>
      <b/>
      <sz val="10"/>
      <color rgb="FF000000"/>
      <name val="Arial"/>
      <family val="2"/>
    </font>
    <font>
      <b/>
      <sz val="11"/>
      <color rgb="FF000000"/>
      <name val="Times New Roman"/>
      <family val="1"/>
    </font>
    <font>
      <sz val="10"/>
      <name val="Arial"/>
      <family val="2"/>
    </font>
    <font>
      <b/>
      <sz val="11"/>
      <name val="Cambria"/>
      <family val="1"/>
      <scheme val="major"/>
    </font>
    <font>
      <sz val="11"/>
      <name val="Cambria"/>
      <family val="1"/>
      <scheme val="major"/>
    </font>
    <font>
      <b/>
      <sz val="10"/>
      <name val="Cambria"/>
      <family val="1"/>
      <scheme val="major"/>
    </font>
    <font>
      <vertAlign val="superscript"/>
      <sz val="11"/>
      <name val="Cambria"/>
      <family val="1"/>
      <scheme val="major"/>
    </font>
    <font>
      <sz val="10"/>
      <name val="Cambria"/>
      <family val="1"/>
      <scheme val="major"/>
    </font>
    <font>
      <b/>
      <u/>
      <sz val="10"/>
      <name val="Cambria"/>
      <family val="1"/>
      <scheme val="major"/>
    </font>
    <font>
      <sz val="12"/>
      <name val="Cambria"/>
      <family val="1"/>
      <scheme val="major"/>
    </font>
    <font>
      <i/>
      <sz val="10"/>
      <name val="Cambria"/>
      <family val="1"/>
      <scheme val="major"/>
    </font>
    <font>
      <b/>
      <sz val="9"/>
      <color indexed="81"/>
      <name val="Tahoma"/>
      <family val="2"/>
    </font>
    <font>
      <sz val="9"/>
      <color indexed="81"/>
      <name val="Tahoma"/>
      <family val="2"/>
    </font>
    <font>
      <u/>
      <sz val="10"/>
      <color theme="10"/>
      <name val="Arial"/>
      <family val="2"/>
    </font>
    <font>
      <b/>
      <sz val="12"/>
      <name val="Cambria"/>
      <family val="1"/>
      <scheme val="major"/>
    </font>
    <font>
      <u/>
      <sz val="10"/>
      <color theme="10"/>
      <name val="Cambria"/>
      <family val="1"/>
      <scheme val="major"/>
    </font>
    <font>
      <sz val="10"/>
      <color theme="1"/>
      <name val="Calibri"/>
      <family val="2"/>
      <scheme val="minor"/>
    </font>
    <font>
      <sz val="10"/>
      <name val="Calibri"/>
      <family val="2"/>
      <scheme val="minor"/>
    </font>
    <font>
      <b/>
      <sz val="10"/>
      <name val="Calibri"/>
      <family val="2"/>
      <scheme val="minor"/>
    </font>
    <font>
      <b/>
      <sz val="10"/>
      <color rgb="FF000000"/>
      <name val="Cambria"/>
      <family val="1"/>
      <scheme val="major"/>
    </font>
    <font>
      <sz val="10"/>
      <color rgb="FF000000"/>
      <name val="Cambria"/>
      <family val="1"/>
      <scheme val="major"/>
    </font>
    <font>
      <sz val="11"/>
      <color rgb="FFFF0000"/>
      <name val="Cambria"/>
      <family val="1"/>
      <scheme val="major"/>
    </font>
    <font>
      <b/>
      <sz val="48"/>
      <name val="Times New Roman"/>
      <family val="1"/>
    </font>
    <font>
      <b/>
      <sz val="72"/>
      <name val="Times New Roman"/>
      <family val="1"/>
    </font>
    <font>
      <sz val="72"/>
      <name val="Times New Roman"/>
      <family val="1"/>
    </font>
    <font>
      <sz val="85"/>
      <name val="Times New Roman"/>
      <family val="1"/>
    </font>
    <font>
      <b/>
      <sz val="24"/>
      <name val="Times New Roman"/>
      <family val="1"/>
    </font>
  </fonts>
  <fills count="2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tint="0.34998626667073579"/>
        <bgColor indexed="64"/>
      </patternFill>
    </fill>
    <fill>
      <patternFill patternType="solid">
        <fgColor rgb="FFFFFFFF"/>
        <bgColor rgb="FF000000"/>
      </patternFill>
    </fill>
    <fill>
      <patternFill patternType="solid">
        <fgColor rgb="FFFFCC99"/>
        <bgColor rgb="FF000000"/>
      </patternFill>
    </fill>
    <fill>
      <patternFill patternType="solid">
        <fgColor rgb="FFFCD5B4"/>
        <bgColor rgb="FF000000"/>
      </patternFill>
    </fill>
    <fill>
      <patternFill patternType="solid">
        <fgColor rgb="FFFFFF99"/>
        <bgColor rgb="FF000000"/>
      </patternFill>
    </fill>
    <fill>
      <patternFill patternType="solid">
        <fgColor rgb="FF808080"/>
        <bgColor rgb="FF000000"/>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79998168889431442"/>
        <bgColor indexed="64"/>
      </patternFill>
    </fill>
  </fills>
  <borders count="28">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90">
    <xf numFmtId="0" fontId="0" fillId="0" borderId="0"/>
    <xf numFmtId="0" fontId="22" fillId="0" borderId="0" applyNumberFormat="0" applyFill="0" applyBorder="0" applyAlignment="0" applyProtection="0"/>
    <xf numFmtId="0" fontId="23" fillId="0" borderId="1"/>
    <xf numFmtId="0" fontId="23" fillId="0" borderId="1"/>
    <xf numFmtId="38" fontId="24" fillId="2" borderId="0" applyNumberFormat="0" applyBorder="0" applyAlignment="0" applyProtection="0"/>
    <xf numFmtId="0" fontId="25" fillId="0" borderId="2" applyNumberFormat="0" applyAlignment="0" applyProtection="0">
      <alignment horizontal="left" vertical="center"/>
    </xf>
    <xf numFmtId="0" fontId="25" fillId="0" borderId="3">
      <alignment horizontal="left" vertical="center"/>
    </xf>
    <xf numFmtId="10" fontId="24" fillId="3" borderId="4" applyNumberFormat="0" applyBorder="0" applyAlignment="0" applyProtection="0"/>
    <xf numFmtId="37" fontId="26" fillId="0" borderId="0"/>
    <xf numFmtId="167" fontId="27" fillId="0" borderId="0"/>
    <xf numFmtId="0" fontId="19" fillId="0" borderId="0"/>
    <xf numFmtId="0" fontId="19" fillId="0" borderId="0"/>
    <xf numFmtId="0" fontId="9" fillId="0" borderId="0"/>
    <xf numFmtId="0" fontId="9" fillId="0" borderId="0"/>
    <xf numFmtId="0" fontId="6" fillId="0" borderId="0">
      <alignment vertical="center"/>
    </xf>
    <xf numFmtId="0" fontId="19" fillId="0" borderId="0">
      <alignment vertical="center"/>
    </xf>
    <xf numFmtId="0" fontId="21" fillId="0" borderId="0">
      <alignment vertical="center"/>
    </xf>
    <xf numFmtId="0" fontId="19" fillId="0" borderId="0">
      <alignment vertical="center"/>
    </xf>
    <xf numFmtId="168" fontId="19" fillId="0" borderId="0" applyFont="0" applyFill="0" applyBorder="0" applyAlignment="0" applyProtection="0"/>
    <xf numFmtId="10" fontId="19" fillId="0" borderId="0" applyFont="0" applyFill="0" applyBorder="0" applyAlignment="0" applyProtection="0"/>
    <xf numFmtId="0" fontId="19" fillId="0" borderId="0"/>
    <xf numFmtId="0" fontId="6" fillId="0" borderId="0" applyBorder="0" applyProtection="0"/>
    <xf numFmtId="0" fontId="31" fillId="0" borderId="0"/>
    <xf numFmtId="43" fontId="31" fillId="0" borderId="0" applyFont="0" applyFill="0" applyBorder="0" applyAlignment="0" applyProtection="0"/>
    <xf numFmtId="9" fontId="31" fillId="0" borderId="0" applyFont="0" applyFill="0" applyBorder="0" applyAlignment="0" applyProtection="0"/>
    <xf numFmtId="0" fontId="6" fillId="0" borderId="0"/>
    <xf numFmtId="0" fontId="6" fillId="0" borderId="0"/>
    <xf numFmtId="0" fontId="6" fillId="0" borderId="0">
      <alignment vertical="center"/>
    </xf>
    <xf numFmtId="168" fontId="6" fillId="0" borderId="0" applyFont="0" applyFill="0" applyBorder="0" applyAlignment="0" applyProtection="0"/>
    <xf numFmtId="0" fontId="17" fillId="0" borderId="0"/>
    <xf numFmtId="9" fontId="6" fillId="0" borderId="0" applyFont="0" applyFill="0" applyBorder="0" applyAlignment="0" applyProtection="0"/>
    <xf numFmtId="0" fontId="6" fillId="0" borderId="0"/>
    <xf numFmtId="168" fontId="6" fillId="0" borderId="0" applyFont="0" applyFill="0" applyBorder="0" applyAlignment="0" applyProtection="0"/>
    <xf numFmtId="16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0" fontId="6" fillId="0" borderId="0"/>
    <xf numFmtId="0" fontId="6" fillId="0" borderId="0"/>
    <xf numFmtId="0" fontId="6" fillId="0" borderId="0"/>
    <xf numFmtId="0" fontId="36" fillId="0" borderId="0"/>
    <xf numFmtId="0" fontId="5" fillId="0" borderId="0"/>
    <xf numFmtId="0" fontId="35" fillId="0" borderId="0"/>
    <xf numFmtId="0" fontId="35" fillId="0" borderId="0"/>
    <xf numFmtId="0" fontId="5" fillId="0" borderId="0"/>
    <xf numFmtId="0" fontId="6" fillId="0" borderId="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9" fillId="0" borderId="0"/>
    <xf numFmtId="0" fontId="6" fillId="0" borderId="0"/>
    <xf numFmtId="0" fontId="6" fillId="0" borderId="0"/>
    <xf numFmtId="168" fontId="35" fillId="0" borderId="0" applyFont="0" applyFill="0" applyBorder="0" applyAlignment="0" applyProtection="0"/>
    <xf numFmtId="0" fontId="6" fillId="0" borderId="0"/>
    <xf numFmtId="9" fontId="6" fillId="0" borderId="0" applyFont="0" applyFill="0" applyBorder="0" applyAlignment="0" applyProtection="0"/>
    <xf numFmtId="0" fontId="4" fillId="0" borderId="0"/>
    <xf numFmtId="43" fontId="4"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0" fontId="3" fillId="0" borderId="0"/>
    <xf numFmtId="0" fontId="6" fillId="0" borderId="0">
      <alignment vertical="center"/>
    </xf>
    <xf numFmtId="43" fontId="3"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165" fontId="6" fillId="0" borderId="0" applyFont="0" applyFill="0" applyBorder="0" applyAlignment="0" applyProtection="0"/>
    <xf numFmtId="0" fontId="6" fillId="0" borderId="0"/>
    <xf numFmtId="0" fontId="2" fillId="0" borderId="0"/>
    <xf numFmtId="165" fontId="2" fillId="0" borderId="0" applyFont="0" applyFill="0" applyBorder="0" applyAlignment="0" applyProtection="0"/>
    <xf numFmtId="0" fontId="62" fillId="0" borderId="0" applyNumberFormat="0" applyFill="0" applyBorder="0" applyAlignment="0" applyProtection="0"/>
    <xf numFmtId="0" fontId="2" fillId="0" borderId="0"/>
    <xf numFmtId="43" fontId="2" fillId="0" borderId="0" applyFont="0" applyFill="0" applyBorder="0" applyAlignment="0" applyProtection="0"/>
    <xf numFmtId="0" fontId="6" fillId="0" borderId="0"/>
    <xf numFmtId="165" fontId="6" fillId="0" borderId="0" applyFont="0" applyFill="0" applyBorder="0" applyAlignment="0" applyProtection="0"/>
    <xf numFmtId="0" fontId="1" fillId="0" borderId="0"/>
    <xf numFmtId="0" fontId="6" fillId="0" borderId="0"/>
    <xf numFmtId="165" fontId="6" fillId="0" borderId="0" applyFont="0" applyFill="0" applyBorder="0" applyAlignment="0" applyProtection="0"/>
    <xf numFmtId="165" fontId="6" fillId="0" borderId="0" applyFont="0" applyFill="0" applyBorder="0" applyAlignment="0" applyProtection="0"/>
  </cellStyleXfs>
  <cellXfs count="1186">
    <xf numFmtId="0" fontId="0" fillId="0" borderId="0" xfId="0"/>
    <xf numFmtId="0" fontId="7" fillId="0" borderId="0" xfId="0" applyFont="1"/>
    <xf numFmtId="0" fontId="8" fillId="0" borderId="0" xfId="0" applyFont="1" applyAlignment="1">
      <alignment horizontal="centerContinuous"/>
    </xf>
    <xf numFmtId="0" fontId="7" fillId="0" borderId="0" xfId="14" applyFont="1">
      <alignment vertical="center"/>
    </xf>
    <xf numFmtId="0" fontId="7" fillId="0" borderId="4" xfId="14" applyFont="1" applyBorder="1">
      <alignment vertical="center"/>
    </xf>
    <xf numFmtId="0" fontId="8" fillId="0" borderId="0" xfId="14" applyFont="1" applyAlignment="1">
      <alignment horizontal="right" vertical="center"/>
    </xf>
    <xf numFmtId="0" fontId="8" fillId="0" borderId="0" xfId="0" applyFont="1" applyAlignment="1">
      <alignment horizontal="left"/>
    </xf>
    <xf numFmtId="0" fontId="8" fillId="0" borderId="0" xfId="0" applyFont="1" applyAlignment="1">
      <alignment horizontal="right"/>
    </xf>
    <xf numFmtId="0" fontId="8" fillId="0" borderId="0" xfId="0" applyFont="1"/>
    <xf numFmtId="0" fontId="7" fillId="0" borderId="0" xfId="0" applyFont="1" applyAlignment="1">
      <alignment vertical="top"/>
    </xf>
    <xf numFmtId="0" fontId="7" fillId="0" borderId="4" xfId="0" applyFont="1" applyBorder="1" applyAlignment="1">
      <alignment vertical="top"/>
    </xf>
    <xf numFmtId="0" fontId="7" fillId="0" borderId="4" xfId="0" applyFont="1" applyBorder="1"/>
    <xf numFmtId="0" fontId="8" fillId="0" borderId="4" xfId="0" applyFont="1" applyBorder="1" applyAlignment="1">
      <alignment vertical="top"/>
    </xf>
    <xf numFmtId="0" fontId="7" fillId="0" borderId="4" xfId="0" applyFont="1" applyBorder="1" applyAlignment="1">
      <alignment horizontal="left" vertical="top" wrapText="1"/>
    </xf>
    <xf numFmtId="0" fontId="8" fillId="0" borderId="0" xfId="14" applyFont="1">
      <alignment vertical="center"/>
    </xf>
    <xf numFmtId="0" fontId="17" fillId="0" borderId="0" xfId="0" applyFont="1" applyAlignment="1">
      <alignment horizontal="center" vertical="center"/>
    </xf>
    <xf numFmtId="0" fontId="18" fillId="0" borderId="0" xfId="14" applyFont="1">
      <alignment vertical="center"/>
    </xf>
    <xf numFmtId="0" fontId="13" fillId="0" borderId="0" xfId="14" applyFont="1" applyAlignment="1">
      <alignment horizontal="right" vertical="center"/>
    </xf>
    <xf numFmtId="0" fontId="7" fillId="8" borderId="4" xfId="0" applyFont="1" applyFill="1" applyBorder="1" applyAlignment="1">
      <alignment horizontal="left"/>
    </xf>
    <xf numFmtId="0" fontId="8" fillId="8" borderId="4" xfId="0" applyFont="1" applyFill="1" applyBorder="1" applyAlignment="1">
      <alignment horizontal="left"/>
    </xf>
    <xf numFmtId="0" fontId="7" fillId="0" borderId="4" xfId="0" applyFont="1" applyBorder="1" applyAlignment="1">
      <alignment horizontal="center"/>
    </xf>
    <xf numFmtId="0" fontId="7" fillId="0" borderId="0" xfId="15" applyFont="1">
      <alignment vertical="center"/>
    </xf>
    <xf numFmtId="0" fontId="7" fillId="0" borderId="0" xfId="15" applyFont="1" applyAlignment="1">
      <alignment horizontal="centerContinuous" vertical="center"/>
    </xf>
    <xf numFmtId="0" fontId="7" fillId="0" borderId="0" xfId="10" applyFont="1"/>
    <xf numFmtId="0" fontId="7" fillId="0" borderId="0" xfId="10" applyFont="1" applyAlignment="1">
      <alignment horizontal="centerContinuous"/>
    </xf>
    <xf numFmtId="0" fontId="8" fillId="0" borderId="0" xfId="10" applyFont="1" applyAlignment="1">
      <alignment horizontal="centerContinuous"/>
    </xf>
    <xf numFmtId="0" fontId="8" fillId="0" borderId="0" xfId="15" applyFont="1" applyAlignment="1">
      <alignment horizontal="right" vertical="center"/>
    </xf>
    <xf numFmtId="0" fontId="8" fillId="0" borderId="0" xfId="15" applyFont="1">
      <alignment vertical="center"/>
    </xf>
    <xf numFmtId="0" fontId="7" fillId="0" borderId="4" xfId="15" applyFont="1" applyBorder="1">
      <alignment vertical="center"/>
    </xf>
    <xf numFmtId="0" fontId="7" fillId="8" borderId="0" xfId="15" applyFont="1" applyFill="1">
      <alignment vertical="center"/>
    </xf>
    <xf numFmtId="0" fontId="7" fillId="5" borderId="4" xfId="10" applyFont="1" applyFill="1" applyBorder="1" applyAlignment="1">
      <alignment horizontal="left"/>
    </xf>
    <xf numFmtId="0" fontId="8" fillId="5" borderId="4" xfId="10" applyFont="1" applyFill="1" applyBorder="1" applyAlignment="1">
      <alignment horizontal="left"/>
    </xf>
    <xf numFmtId="0" fontId="8" fillId="0" borderId="4" xfId="15" applyFont="1" applyBorder="1">
      <alignment vertical="center"/>
    </xf>
    <xf numFmtId="0" fontId="7" fillId="0" borderId="4" xfId="10" applyFont="1" applyBorder="1"/>
    <xf numFmtId="0" fontId="7" fillId="5" borderId="4" xfId="10" quotePrefix="1" applyFont="1" applyFill="1" applyBorder="1" applyAlignment="1">
      <alignment horizontal="left" vertical="top" wrapText="1"/>
    </xf>
    <xf numFmtId="0" fontId="8" fillId="0" borderId="0" xfId="11" applyFont="1" applyAlignment="1">
      <alignment horizontal="left"/>
    </xf>
    <xf numFmtId="0" fontId="7" fillId="0" borderId="0" xfId="11" applyFont="1"/>
    <xf numFmtId="0" fontId="8" fillId="0" borderId="0" xfId="11" applyFont="1" applyAlignment="1">
      <alignment horizontal="centerContinuous"/>
    </xf>
    <xf numFmtId="0" fontId="7" fillId="0" borderId="0" xfId="11" applyFont="1" applyAlignment="1">
      <alignment horizontal="centerContinuous"/>
    </xf>
    <xf numFmtId="0" fontId="7" fillId="0" borderId="0" xfId="11" applyFont="1" applyAlignment="1">
      <alignment horizontal="center"/>
    </xf>
    <xf numFmtId="0" fontId="8" fillId="0" borderId="0" xfId="11" applyFont="1" applyAlignment="1">
      <alignment horizontal="right"/>
    </xf>
    <xf numFmtId="0" fontId="8" fillId="5" borderId="0" xfId="15" applyFont="1" applyFill="1" applyAlignment="1">
      <alignment horizontal="center" vertical="center"/>
    </xf>
    <xf numFmtId="0" fontId="7" fillId="5" borderId="0" xfId="11" applyFont="1" applyFill="1" applyAlignment="1">
      <alignment vertical="top"/>
    </xf>
    <xf numFmtId="0" fontId="8" fillId="0" borderId="0" xfId="11" applyFont="1"/>
    <xf numFmtId="0" fontId="7" fillId="0" borderId="4" xfId="11" applyFont="1" applyBorder="1"/>
    <xf numFmtId="0" fontId="7" fillId="0" borderId="0" xfId="11" applyFont="1" applyAlignment="1">
      <alignment horizontal="center" vertical="center"/>
    </xf>
    <xf numFmtId="0" fontId="8" fillId="0" borderId="0" xfId="11" applyFont="1" applyAlignment="1">
      <alignment horizontal="left" vertical="center" wrapText="1"/>
    </xf>
    <xf numFmtId="0" fontId="18" fillId="0" borderId="0" xfId="0" applyFont="1"/>
    <xf numFmtId="0" fontId="18" fillId="0" borderId="4" xfId="17" applyFont="1" applyBorder="1" applyAlignment="1">
      <alignment horizontal="center" vertical="center"/>
    </xf>
    <xf numFmtId="0" fontId="7" fillId="0" borderId="4" xfId="10" applyFont="1" applyBorder="1" applyAlignment="1">
      <alignment horizontal="left"/>
    </xf>
    <xf numFmtId="0" fontId="8" fillId="0" borderId="10" xfId="0" applyFont="1" applyBorder="1" applyAlignment="1">
      <alignment horizontal="left" wrapText="1"/>
    </xf>
    <xf numFmtId="0" fontId="7" fillId="0" borderId="4" xfId="15" applyFont="1" applyBorder="1" applyAlignment="1">
      <alignment horizontal="center" vertical="center"/>
    </xf>
    <xf numFmtId="0" fontId="8" fillId="8" borderId="4" xfId="10" applyFont="1" applyFill="1" applyBorder="1" applyAlignment="1">
      <alignment horizontal="left"/>
    </xf>
    <xf numFmtId="0" fontId="7" fillId="8" borderId="4" xfId="10" applyFont="1" applyFill="1" applyBorder="1" applyAlignment="1">
      <alignment horizontal="left"/>
    </xf>
    <xf numFmtId="0" fontId="19" fillId="0" borderId="4" xfId="10" applyBorder="1"/>
    <xf numFmtId="0" fontId="9" fillId="0" borderId="4" xfId="10" applyFont="1" applyBorder="1" applyAlignment="1">
      <alignment vertical="top" wrapText="1"/>
    </xf>
    <xf numFmtId="0" fontId="8" fillId="9" borderId="4" xfId="12" applyFont="1" applyFill="1" applyBorder="1" applyAlignment="1">
      <alignment horizontal="center" vertical="center"/>
    </xf>
    <xf numFmtId="0" fontId="8" fillId="5" borderId="0" xfId="10" applyFont="1" applyFill="1" applyAlignment="1">
      <alignment horizontal="left"/>
    </xf>
    <xf numFmtId="0" fontId="8" fillId="0" borderId="0" xfId="10" applyFont="1" applyAlignment="1">
      <alignment horizontal="center"/>
    </xf>
    <xf numFmtId="0" fontId="8" fillId="0" borderId="4" xfId="10" applyFont="1" applyBorder="1"/>
    <xf numFmtId="0" fontId="16" fillId="0" borderId="0" xfId="10" applyFont="1"/>
    <xf numFmtId="0" fontId="7" fillId="10" borderId="4" xfId="10" applyFont="1" applyFill="1" applyBorder="1"/>
    <xf numFmtId="0" fontId="7" fillId="5" borderId="0" xfId="10" applyFont="1" applyFill="1"/>
    <xf numFmtId="0" fontId="8" fillId="0" borderId="0" xfId="10" applyFont="1"/>
    <xf numFmtId="0" fontId="14" fillId="5" borderId="0" xfId="10" applyFont="1" applyFill="1"/>
    <xf numFmtId="0" fontId="8" fillId="0" borderId="7" xfId="15" applyFont="1" applyBorder="1" applyAlignment="1">
      <alignment horizontal="center" vertical="center" wrapText="1"/>
    </xf>
    <xf numFmtId="0" fontId="7" fillId="0" borderId="7" xfId="15" applyFont="1" applyBorder="1">
      <alignment vertical="center"/>
    </xf>
    <xf numFmtId="0" fontId="7" fillId="0" borderId="7" xfId="11" applyFont="1" applyBorder="1"/>
    <xf numFmtId="0" fontId="8" fillId="0" borderId="7" xfId="11" applyFont="1" applyBorder="1" applyAlignment="1">
      <alignment horizontal="right"/>
    </xf>
    <xf numFmtId="0" fontId="8" fillId="0" borderId="7" xfId="15" applyFont="1" applyBorder="1" applyAlignment="1">
      <alignment vertical="center" wrapText="1"/>
    </xf>
    <xf numFmtId="0" fontId="8" fillId="6" borderId="7" xfId="15" applyFont="1" applyFill="1" applyBorder="1">
      <alignment vertical="center"/>
    </xf>
    <xf numFmtId="0" fontId="8" fillId="8" borderId="7" xfId="15" applyFont="1" applyFill="1" applyBorder="1">
      <alignment vertical="center"/>
    </xf>
    <xf numFmtId="0" fontId="7" fillId="6" borderId="7" xfId="15" applyFont="1" applyFill="1" applyBorder="1">
      <alignment vertical="center"/>
    </xf>
    <xf numFmtId="0" fontId="7" fillId="7" borderId="11" xfId="11" applyFont="1" applyFill="1" applyBorder="1"/>
    <xf numFmtId="0" fontId="7" fillId="8" borderId="0" xfId="10" applyFont="1" applyFill="1" applyAlignment="1">
      <alignment horizontal="left"/>
    </xf>
    <xf numFmtId="0" fontId="7" fillId="8" borderId="0" xfId="10" applyFont="1" applyFill="1" applyAlignment="1">
      <alignment horizontal="centerContinuous"/>
    </xf>
    <xf numFmtId="0" fontId="8" fillId="0" borderId="0" xfId="0" applyFont="1" applyAlignment="1">
      <alignment horizontal="center" vertical="center"/>
    </xf>
    <xf numFmtId="0" fontId="8" fillId="0" borderId="0" xfId="10" applyFont="1" applyAlignment="1">
      <alignment horizontal="left"/>
    </xf>
    <xf numFmtId="0" fontId="7" fillId="0" borderId="0" xfId="10" applyFont="1" applyAlignment="1">
      <alignment vertical="top"/>
    </xf>
    <xf numFmtId="0" fontId="7" fillId="0" borderId="0" xfId="0" applyFont="1" applyAlignment="1">
      <alignment horizontal="center" vertical="center"/>
    </xf>
    <xf numFmtId="0" fontId="8" fillId="4" borderId="4" xfId="15" applyFont="1" applyFill="1" applyBorder="1" applyAlignment="1">
      <alignment horizontal="center" vertical="center" wrapText="1"/>
    </xf>
    <xf numFmtId="0" fontId="8" fillId="0" borderId="0" xfId="14" applyFont="1" applyAlignment="1">
      <alignment horizontal="center" vertical="center"/>
    </xf>
    <xf numFmtId="0" fontId="18" fillId="0" borderId="4" xfId="16" applyFont="1" applyBorder="1">
      <alignment vertical="center"/>
    </xf>
    <xf numFmtId="0" fontId="18" fillId="0" borderId="4" xfId="16" applyFont="1" applyBorder="1" applyAlignment="1">
      <alignment horizontal="center" vertical="center"/>
    </xf>
    <xf numFmtId="0" fontId="18" fillId="0" borderId="4" xfId="16" applyFont="1" applyBorder="1" applyAlignment="1">
      <alignment vertical="top" wrapText="1"/>
    </xf>
    <xf numFmtId="0" fontId="13" fillId="0" borderId="4" xfId="16" applyFont="1" applyBorder="1">
      <alignment vertical="center"/>
    </xf>
    <xf numFmtId="0" fontId="8" fillId="0" borderId="4" xfId="14" applyFont="1" applyBorder="1">
      <alignment vertical="center"/>
    </xf>
    <xf numFmtId="0" fontId="13" fillId="0" borderId="0" xfId="16" applyFont="1">
      <alignment vertical="center"/>
    </xf>
    <xf numFmtId="0" fontId="18" fillId="0" borderId="0" xfId="16" applyFont="1">
      <alignment vertical="center"/>
    </xf>
    <xf numFmtId="0" fontId="8" fillId="0" borderId="4" xfId="11" applyFont="1" applyBorder="1" applyAlignment="1">
      <alignment horizontal="center" vertical="center"/>
    </xf>
    <xf numFmtId="0" fontId="8" fillId="0" borderId="4" xfId="11" applyFont="1" applyBorder="1" applyAlignment="1">
      <alignment horizontal="left" vertical="center"/>
    </xf>
    <xf numFmtId="0" fontId="7" fillId="0" borderId="4" xfId="11" applyFont="1" applyBorder="1" applyAlignment="1">
      <alignment horizontal="center" vertical="center" wrapText="1"/>
    </xf>
    <xf numFmtId="0" fontId="7" fillId="0" borderId="4" xfId="11" quotePrefix="1" applyFont="1" applyBorder="1" applyAlignment="1">
      <alignment vertical="center" wrapText="1"/>
    </xf>
    <xf numFmtId="0" fontId="8" fillId="6" borderId="4" xfId="11" applyFont="1" applyFill="1" applyBorder="1" applyAlignment="1">
      <alignment horizontal="center" vertical="center" wrapText="1"/>
    </xf>
    <xf numFmtId="0" fontId="8" fillId="6" borderId="4" xfId="11" applyFont="1" applyFill="1" applyBorder="1" applyAlignment="1">
      <alignment vertical="center" wrapText="1"/>
    </xf>
    <xf numFmtId="0" fontId="8" fillId="8" borderId="4" xfId="11" applyFont="1" applyFill="1" applyBorder="1" applyAlignment="1">
      <alignment horizontal="center" vertical="center" wrapText="1"/>
    </xf>
    <xf numFmtId="0" fontId="8" fillId="8" borderId="4" xfId="11" applyFont="1" applyFill="1" applyBorder="1" applyAlignment="1">
      <alignment vertical="center" wrapText="1"/>
    </xf>
    <xf numFmtId="0" fontId="7" fillId="0" borderId="4" xfId="11" applyFont="1" applyBorder="1" applyAlignment="1">
      <alignment horizontal="right" vertical="center" wrapText="1"/>
    </xf>
    <xf numFmtId="0" fontId="8" fillId="7" borderId="4" xfId="11" applyFont="1" applyFill="1" applyBorder="1" applyAlignment="1">
      <alignment horizontal="center" vertical="center"/>
    </xf>
    <xf numFmtId="0" fontId="8" fillId="7" borderId="4" xfId="11" applyFont="1" applyFill="1" applyBorder="1" applyAlignment="1">
      <alignment horizontal="left" vertical="center" wrapText="1"/>
    </xf>
    <xf numFmtId="0" fontId="8" fillId="0" borderId="4" xfId="11" applyFont="1" applyBorder="1" applyAlignment="1">
      <alignment horizontal="right"/>
    </xf>
    <xf numFmtId="0" fontId="8" fillId="0" borderId="4" xfId="11" applyFont="1" applyBorder="1" applyAlignment="1">
      <alignment vertical="center" wrapText="1"/>
    </xf>
    <xf numFmtId="0" fontId="8" fillId="0" borderId="4" xfId="11" applyFont="1" applyBorder="1" applyAlignment="1">
      <alignment horizontal="center" vertical="center" wrapText="1"/>
    </xf>
    <xf numFmtId="0" fontId="8" fillId="0" borderId="4" xfId="11" applyFont="1" applyBorder="1" applyAlignment="1">
      <alignment horizontal="left" vertical="center" wrapText="1"/>
    </xf>
    <xf numFmtId="0" fontId="8" fillId="0" borderId="4" xfId="15" applyFont="1" applyBorder="1" applyAlignment="1">
      <alignment horizontal="center" vertical="center"/>
    </xf>
    <xf numFmtId="0" fontId="7" fillId="5" borderId="4" xfId="0" quotePrefix="1" applyFont="1" applyFill="1" applyBorder="1" applyAlignment="1">
      <alignment horizontal="left" vertical="top" wrapText="1"/>
    </xf>
    <xf numFmtId="0" fontId="7" fillId="5" borderId="4" xfId="0" applyFont="1" applyFill="1" applyBorder="1" applyAlignment="1">
      <alignment horizontal="left"/>
    </xf>
    <xf numFmtId="0" fontId="7" fillId="5" borderId="4" xfId="0" applyFont="1" applyFill="1" applyBorder="1" applyAlignment="1">
      <alignment horizontal="left" vertical="center"/>
    </xf>
    <xf numFmtId="0" fontId="8" fillId="5" borderId="4" xfId="0" applyFont="1" applyFill="1" applyBorder="1" applyAlignment="1">
      <alignment horizontal="left"/>
    </xf>
    <xf numFmtId="0" fontId="7" fillId="0" borderId="0" xfId="10" applyFont="1" applyAlignment="1">
      <alignment vertical="center"/>
    </xf>
    <xf numFmtId="0" fontId="15" fillId="0" borderId="4" xfId="10" applyFont="1" applyBorder="1" applyAlignment="1">
      <alignment wrapText="1"/>
    </xf>
    <xf numFmtId="0" fontId="8" fillId="0" borderId="4" xfId="10" applyFont="1" applyBorder="1" applyAlignment="1">
      <alignment horizontal="left"/>
    </xf>
    <xf numFmtId="0" fontId="15" fillId="0" borderId="4" xfId="10" applyFont="1" applyBorder="1"/>
    <xf numFmtId="0" fontId="29" fillId="0" borderId="4" xfId="10" applyFont="1" applyBorder="1"/>
    <xf numFmtId="0" fontId="20" fillId="0" borderId="4" xfId="10" applyFont="1" applyBorder="1"/>
    <xf numFmtId="0" fontId="15" fillId="10" borderId="4" xfId="10" applyFont="1" applyFill="1" applyBorder="1"/>
    <xf numFmtId="0" fontId="7" fillId="0" borderId="4" xfId="10" applyFont="1" applyBorder="1" applyAlignment="1">
      <alignment horizontal="center" vertical="top"/>
    </xf>
    <xf numFmtId="49" fontId="7" fillId="0" borderId="4" xfId="15" applyNumberFormat="1" applyFont="1" applyBorder="1" applyAlignment="1">
      <alignment horizontal="center" vertical="center"/>
    </xf>
    <xf numFmtId="0" fontId="8" fillId="5" borderId="0" xfId="10" applyFont="1" applyFill="1" applyAlignment="1">
      <alignment horizontal="center"/>
    </xf>
    <xf numFmtId="0" fontId="7" fillId="5" borderId="0" xfId="10" applyFont="1" applyFill="1" applyAlignment="1">
      <alignment horizontal="center"/>
    </xf>
    <xf numFmtId="0" fontId="18" fillId="8" borderId="4" xfId="14" applyFont="1" applyFill="1" applyBorder="1">
      <alignment vertical="center"/>
    </xf>
    <xf numFmtId="0" fontId="18" fillId="8" borderId="4" xfId="14" applyFont="1" applyFill="1" applyBorder="1" applyAlignment="1">
      <alignment vertical="top" wrapText="1"/>
    </xf>
    <xf numFmtId="0" fontId="7" fillId="0" borderId="0" xfId="14" applyFont="1" applyAlignment="1">
      <alignment horizontal="center" vertical="center"/>
    </xf>
    <xf numFmtId="0" fontId="18" fillId="0" borderId="0" xfId="14" applyFont="1" applyAlignment="1">
      <alignment horizontal="center" vertical="center"/>
    </xf>
    <xf numFmtId="0" fontId="18" fillId="0" borderId="4" xfId="14" applyFont="1" applyBorder="1" applyAlignment="1">
      <alignment horizontal="center" vertical="center"/>
    </xf>
    <xf numFmtId="0" fontId="8" fillId="10" borderId="4" xfId="10" applyFont="1" applyFill="1" applyBorder="1"/>
    <xf numFmtId="0" fontId="8" fillId="0" borderId="0" xfId="17" applyFont="1" applyAlignment="1">
      <alignment vertical="center" wrapText="1"/>
    </xf>
    <xf numFmtId="0" fontId="8" fillId="0" borderId="0" xfId="10" applyFont="1" applyAlignment="1">
      <alignment vertical="center" wrapText="1"/>
    </xf>
    <xf numFmtId="0" fontId="8" fillId="5" borderId="0" xfId="10" applyFont="1" applyFill="1" applyAlignment="1">
      <alignment vertical="center" wrapText="1"/>
    </xf>
    <xf numFmtId="0" fontId="7" fillId="0" borderId="0" xfId="10" applyFont="1" applyAlignment="1">
      <alignment horizontal="center"/>
    </xf>
    <xf numFmtId="0" fontId="8" fillId="5" borderId="0" xfId="10" applyFont="1" applyFill="1" applyAlignment="1">
      <alignment horizontal="center" vertical="center"/>
    </xf>
    <xf numFmtId="0" fontId="7" fillId="0" borderId="0" xfId="15" applyFont="1" applyAlignment="1">
      <alignment horizontal="center" vertical="center"/>
    </xf>
    <xf numFmtId="0" fontId="7" fillId="0" borderId="4" xfId="15" applyFont="1" applyBorder="1" applyAlignment="1">
      <alignment vertical="center" wrapText="1"/>
    </xf>
    <xf numFmtId="0" fontId="7" fillId="0" borderId="4" xfId="15" applyFont="1" applyBorder="1" applyAlignment="1">
      <alignment horizontal="center" vertical="center" wrapText="1"/>
    </xf>
    <xf numFmtId="0" fontId="7" fillId="0" borderId="4" xfId="0" applyFont="1" applyBorder="1" applyAlignment="1">
      <alignment horizontal="center" vertical="top"/>
    </xf>
    <xf numFmtId="0" fontId="8" fillId="0" borderId="4" xfId="0" applyFont="1" applyBorder="1"/>
    <xf numFmtId="0" fontId="8" fillId="6" borderId="4" xfId="15" applyFont="1" applyFill="1" applyBorder="1" applyAlignment="1">
      <alignment horizontal="center" vertical="center"/>
    </xf>
    <xf numFmtId="0" fontId="8" fillId="0" borderId="0" xfId="10" applyFont="1" applyAlignment="1">
      <alignment vertical="top"/>
    </xf>
    <xf numFmtId="0" fontId="30" fillId="0" borderId="0" xfId="0" applyFont="1" applyAlignment="1">
      <alignment vertical="center"/>
    </xf>
    <xf numFmtId="0" fontId="7" fillId="0" borderId="4" xfId="17" applyFont="1" applyBorder="1" applyAlignment="1">
      <alignment horizontal="center" vertical="center"/>
    </xf>
    <xf numFmtId="0" fontId="7" fillId="0" borderId="4" xfId="17" applyFont="1" applyBorder="1">
      <alignment vertical="center"/>
    </xf>
    <xf numFmtId="0" fontId="7" fillId="0" borderId="4" xfId="17" applyFont="1" applyBorder="1" applyAlignment="1">
      <alignment vertical="top" wrapText="1"/>
    </xf>
    <xf numFmtId="0" fontId="8" fillId="0" borderId="4" xfId="17" applyFont="1" applyBorder="1" applyAlignment="1">
      <alignment horizontal="center" vertical="center"/>
    </xf>
    <xf numFmtId="0" fontId="8" fillId="0" borderId="4" xfId="17" applyFont="1" applyBorder="1">
      <alignment vertical="center"/>
    </xf>
    <xf numFmtId="0" fontId="8" fillId="0" borderId="4" xfId="17" applyFont="1" applyBorder="1" applyAlignment="1">
      <alignment vertical="center" wrapText="1"/>
    </xf>
    <xf numFmtId="0" fontId="8" fillId="0" borderId="4" xfId="15" applyFont="1" applyBorder="1" applyAlignment="1">
      <alignment horizontal="center" vertical="top" wrapText="1"/>
    </xf>
    <xf numFmtId="0" fontId="8" fillId="0" borderId="4" xfId="15" applyFont="1" applyBorder="1" applyAlignment="1">
      <alignment vertical="top" wrapText="1"/>
    </xf>
    <xf numFmtId="0" fontId="7" fillId="0" borderId="4" xfId="15" applyFont="1" applyBorder="1" applyAlignment="1">
      <alignment horizontal="center" vertical="top" wrapText="1"/>
    </xf>
    <xf numFmtId="0" fontId="7" fillId="0" borderId="4" xfId="15" applyFont="1" applyBorder="1" applyAlignment="1">
      <alignment vertical="top" wrapText="1"/>
    </xf>
    <xf numFmtId="0" fontId="8" fillId="0" borderId="0" xfId="15" applyFont="1" applyAlignment="1">
      <alignment horizontal="center" vertical="top" wrapText="1"/>
    </xf>
    <xf numFmtId="0" fontId="8" fillId="0" borderId="0" xfId="15" applyFont="1" applyAlignment="1">
      <alignment vertical="top" wrapText="1"/>
    </xf>
    <xf numFmtId="0" fontId="7" fillId="0" borderId="0" xfId="15" applyFont="1" applyAlignment="1">
      <alignment horizontal="left" vertical="center"/>
    </xf>
    <xf numFmtId="0" fontId="8" fillId="0" borderId="0" xfId="17" applyFont="1" applyAlignment="1">
      <alignment horizontal="center" vertical="center"/>
    </xf>
    <xf numFmtId="0" fontId="8" fillId="0" borderId="0" xfId="10" applyFont="1" applyAlignment="1">
      <alignment horizontal="center" vertical="top"/>
    </xf>
    <xf numFmtId="0" fontId="7" fillId="0" borderId="4" xfId="0" applyFont="1" applyBorder="1" applyAlignment="1">
      <alignment vertical="top" wrapText="1"/>
    </xf>
    <xf numFmtId="0" fontId="8" fillId="0" borderId="0" xfId="15" applyFont="1" applyAlignment="1">
      <alignment vertical="center" wrapText="1"/>
    </xf>
    <xf numFmtId="0" fontId="8" fillId="0" borderId="0" xfId="10" applyFont="1" applyAlignment="1">
      <alignment vertical="top" wrapText="1"/>
    </xf>
    <xf numFmtId="0" fontId="8" fillId="0" borderId="0" xfId="10" applyFont="1" applyAlignment="1">
      <alignment wrapText="1"/>
    </xf>
    <xf numFmtId="0" fontId="8" fillId="0" borderId="0" xfId="10" applyFont="1" applyAlignment="1">
      <alignment horizontal="center" wrapText="1"/>
    </xf>
    <xf numFmtId="0" fontId="7" fillId="0" borderId="0" xfId="15" applyFont="1" applyAlignment="1">
      <alignment vertical="center" wrapText="1"/>
    </xf>
    <xf numFmtId="0" fontId="7" fillId="0" borderId="4" xfId="0" applyFont="1" applyBorder="1" applyAlignment="1">
      <alignment horizontal="center" vertical="center"/>
    </xf>
    <xf numFmtId="0" fontId="8" fillId="0" borderId="0" xfId="11" applyFont="1" applyAlignment="1">
      <alignment wrapText="1"/>
    </xf>
    <xf numFmtId="0" fontId="7" fillId="0" borderId="4" xfId="11" applyFont="1" applyBorder="1" applyAlignment="1">
      <alignment vertical="center" wrapText="1"/>
    </xf>
    <xf numFmtId="0" fontId="7" fillId="0" borderId="4" xfId="10" applyFont="1" applyBorder="1" applyAlignment="1">
      <alignment vertical="top" wrapText="1"/>
    </xf>
    <xf numFmtId="0" fontId="8" fillId="0" borderId="4" xfId="10" applyFont="1" applyBorder="1" applyAlignment="1">
      <alignment horizontal="center" vertical="top"/>
    </xf>
    <xf numFmtId="0" fontId="8" fillId="0" borderId="4" xfId="10" applyFont="1" applyBorder="1" applyAlignment="1">
      <alignment vertical="top" wrapText="1"/>
    </xf>
    <xf numFmtId="0" fontId="7" fillId="4" borderId="4" xfId="10" applyFont="1" applyFill="1" applyBorder="1" applyAlignment="1">
      <alignment horizontal="center"/>
    </xf>
    <xf numFmtId="0" fontId="8" fillId="4" borderId="4" xfId="10" applyFont="1" applyFill="1" applyBorder="1"/>
    <xf numFmtId="0" fontId="7" fillId="0" borderId="0" xfId="0" applyFont="1" applyAlignment="1">
      <alignment vertical="center"/>
    </xf>
    <xf numFmtId="0" fontId="8" fillId="0" borderId="0" xfId="0" applyFont="1" applyAlignment="1">
      <alignment horizontal="right" vertical="center"/>
    </xf>
    <xf numFmtId="0" fontId="8" fillId="5" borderId="0" xfId="10" applyFont="1" applyFill="1" applyAlignment="1">
      <alignment vertical="center"/>
    </xf>
    <xf numFmtId="0" fontId="7" fillId="5" borderId="0" xfId="10" quotePrefix="1" applyFont="1" applyFill="1" applyAlignment="1">
      <alignment horizontal="left" vertical="top" wrapText="1"/>
    </xf>
    <xf numFmtId="0" fontId="7" fillId="5" borderId="4" xfId="15" applyFont="1" applyFill="1" applyBorder="1">
      <alignment vertical="center"/>
    </xf>
    <xf numFmtId="0" fontId="7" fillId="8" borderId="4" xfId="15" applyFont="1" applyFill="1" applyBorder="1">
      <alignment vertical="center"/>
    </xf>
    <xf numFmtId="0" fontId="8" fillId="5" borderId="4" xfId="10" applyFont="1" applyFill="1" applyBorder="1"/>
    <xf numFmtId="0" fontId="7" fillId="5" borderId="4" xfId="10" applyFont="1" applyFill="1" applyBorder="1"/>
    <xf numFmtId="0" fontId="7" fillId="5" borderId="4" xfId="10" applyFont="1" applyFill="1" applyBorder="1" applyAlignment="1">
      <alignment horizontal="center" vertical="center"/>
    </xf>
    <xf numFmtId="0" fontId="8" fillId="5" borderId="4" xfId="10" applyFont="1" applyFill="1" applyBorder="1" applyAlignment="1">
      <alignment vertical="top" wrapText="1"/>
    </xf>
    <xf numFmtId="167" fontId="7" fillId="0" borderId="0" xfId="10" applyNumberFormat="1" applyFont="1"/>
    <xf numFmtId="0" fontId="7" fillId="5" borderId="0" xfId="10" applyFont="1" applyFill="1" applyAlignment="1">
      <alignment vertical="center"/>
    </xf>
    <xf numFmtId="0" fontId="7" fillId="0" borderId="0" xfId="25" applyFont="1"/>
    <xf numFmtId="0" fontId="7" fillId="0" borderId="15" xfId="25" applyFont="1" applyBorder="1"/>
    <xf numFmtId="0" fontId="7" fillId="0" borderId="0" xfId="26" applyFont="1" applyAlignment="1">
      <alignment vertical="center"/>
    </xf>
    <xf numFmtId="0" fontId="8" fillId="0" borderId="0" xfId="27" applyFont="1" applyAlignment="1">
      <alignment horizontal="center" vertical="center"/>
    </xf>
    <xf numFmtId="0" fontId="7" fillId="0" borderId="0" xfId="26" applyFont="1" applyAlignment="1">
      <alignment vertical="center" wrapText="1"/>
    </xf>
    <xf numFmtId="0" fontId="7" fillId="0" borderId="16" xfId="25" applyFont="1" applyBorder="1"/>
    <xf numFmtId="0" fontId="8" fillId="4" borderId="4" xfId="25" applyFont="1" applyFill="1" applyBorder="1" applyAlignment="1">
      <alignment horizontal="justify" vertical="top" wrapText="1"/>
    </xf>
    <xf numFmtId="0" fontId="8" fillId="4" borderId="4" xfId="25" applyFont="1" applyFill="1" applyBorder="1" applyAlignment="1">
      <alignment vertical="top" wrapText="1"/>
    </xf>
    <xf numFmtId="0" fontId="7" fillId="0" borderId="0" xfId="25" applyFont="1" applyAlignment="1">
      <alignment vertical="top" wrapText="1"/>
    </xf>
    <xf numFmtId="0" fontId="7" fillId="0" borderId="4" xfId="26" applyFont="1" applyBorder="1" applyAlignment="1">
      <alignment horizontal="left" vertical="center" wrapText="1"/>
    </xf>
    <xf numFmtId="169" fontId="7" fillId="0" borderId="4" xfId="26" applyNumberFormat="1" applyFont="1" applyBorder="1" applyAlignment="1">
      <alignment horizontal="center" vertical="center" wrapText="1"/>
    </xf>
    <xf numFmtId="0" fontId="7" fillId="0" borderId="0" xfId="26" applyFont="1" applyAlignment="1">
      <alignment horizontal="left" vertical="center" wrapText="1"/>
    </xf>
    <xf numFmtId="0" fontId="7" fillId="0" borderId="0" xfId="26" applyFont="1" applyAlignment="1">
      <alignment horizontal="center" vertical="center" wrapText="1"/>
    </xf>
    <xf numFmtId="2" fontId="7" fillId="0" borderId="0" xfId="26" applyNumberFormat="1" applyFont="1" applyAlignment="1">
      <alignment horizontal="center" vertical="center" wrapText="1"/>
    </xf>
    <xf numFmtId="14" fontId="7" fillId="0" borderId="0" xfId="25" applyNumberFormat="1" applyFont="1"/>
    <xf numFmtId="14" fontId="7" fillId="0" borderId="0" xfId="26" applyNumberFormat="1" applyFont="1" applyAlignment="1">
      <alignment horizontal="center" vertical="center" wrapText="1"/>
    </xf>
    <xf numFmtId="2" fontId="7" fillId="0" borderId="0" xfId="25" applyNumberFormat="1" applyFont="1"/>
    <xf numFmtId="0" fontId="7" fillId="0" borderId="0" xfId="25" applyFont="1" applyAlignment="1">
      <alignment vertical="top"/>
    </xf>
    <xf numFmtId="0" fontId="7" fillId="0" borderId="0" xfId="26" applyFont="1"/>
    <xf numFmtId="0" fontId="7" fillId="0" borderId="0" xfId="26" applyFont="1" applyAlignment="1">
      <alignment horizontal="center" vertical="center"/>
    </xf>
    <xf numFmtId="0" fontId="7" fillId="0" borderId="0" xfId="25" applyFont="1" applyAlignment="1">
      <alignment horizontal="center"/>
    </xf>
    <xf numFmtId="0" fontId="7" fillId="0" borderId="0" xfId="25" applyFont="1" applyAlignment="1">
      <alignment horizontal="center" vertical="center"/>
    </xf>
    <xf numFmtId="0" fontId="7" fillId="0" borderId="0" xfId="25" applyFont="1" applyAlignment="1">
      <alignment horizontal="center" vertical="center" wrapText="1"/>
    </xf>
    <xf numFmtId="0" fontId="8" fillId="0" borderId="0" xfId="25" applyFont="1"/>
    <xf numFmtId="0" fontId="7" fillId="0" borderId="0" xfId="25" applyFont="1" applyAlignment="1">
      <alignment vertical="center"/>
    </xf>
    <xf numFmtId="0" fontId="7" fillId="0" borderId="0" xfId="25" applyFont="1" applyAlignment="1">
      <alignment vertical="center" wrapText="1"/>
    </xf>
    <xf numFmtId="0" fontId="7" fillId="0" borderId="0" xfId="25" applyFont="1" applyAlignment="1">
      <alignment wrapText="1"/>
    </xf>
    <xf numFmtId="0" fontId="7" fillId="0" borderId="15" xfId="26" applyFont="1" applyBorder="1"/>
    <xf numFmtId="0" fontId="8" fillId="4" borderId="4" xfId="26" applyFont="1" applyFill="1" applyBorder="1" applyAlignment="1">
      <alignment horizontal="center"/>
    </xf>
    <xf numFmtId="0" fontId="8" fillId="0" borderId="4" xfId="26" quotePrefix="1" applyFont="1" applyBorder="1" applyAlignment="1">
      <alignment horizontal="center"/>
    </xf>
    <xf numFmtId="0" fontId="7" fillId="0" borderId="4" xfId="26" applyFont="1" applyBorder="1" applyAlignment="1">
      <alignment vertical="top" wrapText="1"/>
    </xf>
    <xf numFmtId="0" fontId="7" fillId="0" borderId="4" xfId="26" applyFont="1" applyBorder="1" applyAlignment="1">
      <alignment horizontal="center" vertical="top" wrapText="1"/>
    </xf>
    <xf numFmtId="0" fontId="7" fillId="0" borderId="4" xfId="26" applyFont="1" applyBorder="1"/>
    <xf numFmtId="0" fontId="7" fillId="0" borderId="4" xfId="26" applyFont="1" applyBorder="1" applyAlignment="1">
      <alignment horizontal="center"/>
    </xf>
    <xf numFmtId="2" fontId="7" fillId="0" borderId="4" xfId="26" applyNumberFormat="1" applyFont="1" applyBorder="1" applyAlignment="1">
      <alignment horizontal="center"/>
    </xf>
    <xf numFmtId="0" fontId="7" fillId="0" borderId="4" xfId="26" applyFont="1" applyBorder="1" applyAlignment="1">
      <alignment wrapText="1"/>
    </xf>
    <xf numFmtId="0" fontId="7" fillId="0" borderId="4" xfId="26" applyFont="1" applyBorder="1" applyAlignment="1">
      <alignment vertical="center"/>
    </xf>
    <xf numFmtId="0" fontId="7" fillId="0" borderId="4" xfId="26" applyFont="1" applyBorder="1" applyAlignment="1">
      <alignment horizontal="center" wrapText="1"/>
    </xf>
    <xf numFmtId="15" fontId="7" fillId="0" borderId="4" xfId="26" applyNumberFormat="1" applyFont="1" applyBorder="1" applyAlignment="1">
      <alignment horizontal="center" wrapText="1"/>
    </xf>
    <xf numFmtId="0" fontId="8" fillId="0" borderId="0" xfId="27" applyFont="1">
      <alignment vertical="center"/>
    </xf>
    <xf numFmtId="0" fontId="8" fillId="0" borderId="0" xfId="25" applyFont="1" applyAlignment="1">
      <alignment vertical="top"/>
    </xf>
    <xf numFmtId="0" fontId="8" fillId="0" borderId="0" xfId="25" applyFont="1" applyAlignment="1">
      <alignment horizontal="center" vertical="top"/>
    </xf>
    <xf numFmtId="0" fontId="8" fillId="4" borderId="4" xfId="25" applyFont="1" applyFill="1" applyBorder="1" applyAlignment="1">
      <alignment horizontal="center" vertical="top" wrapText="1"/>
    </xf>
    <xf numFmtId="0" fontId="7" fillId="0" borderId="4" xfId="25" applyFont="1" applyBorder="1"/>
    <xf numFmtId="0" fontId="8" fillId="0" borderId="4" xfId="25" applyFont="1" applyBorder="1" applyAlignment="1">
      <alignment horizontal="center" vertical="top" wrapText="1"/>
    </xf>
    <xf numFmtId="0" fontId="8" fillId="0" borderId="4" xfId="25" applyFont="1" applyBorder="1" applyAlignment="1">
      <alignment horizontal="left" vertical="top"/>
    </xf>
    <xf numFmtId="43" fontId="7" fillId="0" borderId="4" xfId="33" applyNumberFormat="1" applyFont="1" applyBorder="1"/>
    <xf numFmtId="0" fontId="7" fillId="0" borderId="4" xfId="25" applyFont="1" applyBorder="1" applyAlignment="1">
      <alignment wrapText="1"/>
    </xf>
    <xf numFmtId="0" fontId="8" fillId="0" borderId="21" xfId="25" applyFont="1" applyBorder="1" applyAlignment="1">
      <alignment horizontal="center" vertical="top" wrapText="1"/>
    </xf>
    <xf numFmtId="0" fontId="8" fillId="0" borderId="6" xfId="25" applyFont="1" applyBorder="1" applyAlignment="1">
      <alignment horizontal="left" vertical="top"/>
    </xf>
    <xf numFmtId="0" fontId="7" fillId="0" borderId="6" xfId="25" applyFont="1" applyBorder="1"/>
    <xf numFmtId="43" fontId="7" fillId="0" borderId="6" xfId="33" applyNumberFormat="1" applyFont="1" applyBorder="1"/>
    <xf numFmtId="0" fontId="7" fillId="0" borderId="6" xfId="25" applyFont="1" applyBorder="1" applyAlignment="1">
      <alignment wrapText="1"/>
    </xf>
    <xf numFmtId="0" fontId="8" fillId="8" borderId="6" xfId="25" applyFont="1" applyFill="1" applyBorder="1" applyAlignment="1">
      <alignment horizontal="left" vertical="top"/>
    </xf>
    <xf numFmtId="0" fontId="8" fillId="0" borderId="18" xfId="25" applyFont="1" applyBorder="1" applyAlignment="1">
      <alignment horizontal="center" vertical="top" wrapText="1"/>
    </xf>
    <xf numFmtId="2" fontId="8" fillId="0" borderId="19" xfId="26" quotePrefix="1" applyNumberFormat="1" applyFont="1" applyBorder="1" applyAlignment="1">
      <alignment horizontal="center" vertical="center" wrapText="1"/>
    </xf>
    <xf numFmtId="0" fontId="8" fillId="0" borderId="19" xfId="25" applyFont="1" applyBorder="1"/>
    <xf numFmtId="43" fontId="8" fillId="0" borderId="19" xfId="33" applyNumberFormat="1" applyFont="1" applyFill="1" applyBorder="1"/>
    <xf numFmtId="0" fontId="8" fillId="0" borderId="19" xfId="25" applyFont="1" applyBorder="1" applyAlignment="1">
      <alignment wrapText="1"/>
    </xf>
    <xf numFmtId="43" fontId="8" fillId="0" borderId="19" xfId="33" applyNumberFormat="1" applyFont="1" applyBorder="1"/>
    <xf numFmtId="43" fontId="7" fillId="0" borderId="0" xfId="33" applyNumberFormat="1" applyFont="1" applyBorder="1"/>
    <xf numFmtId="0" fontId="7" fillId="0" borderId="15" xfId="40" applyFont="1" applyBorder="1"/>
    <xf numFmtId="0" fontId="7" fillId="0" borderId="0" xfId="40" applyFont="1"/>
    <xf numFmtId="0" fontId="8" fillId="0" borderId="0" xfId="40" applyFont="1" applyAlignment="1">
      <alignment vertical="top"/>
    </xf>
    <xf numFmtId="0" fontId="8" fillId="0" borderId="0" xfId="40" applyFont="1" applyAlignment="1">
      <alignment horizontal="center" vertical="center"/>
    </xf>
    <xf numFmtId="0" fontId="8" fillId="0" borderId="0" xfId="40" applyFont="1" applyAlignment="1">
      <alignment horizontal="right"/>
    </xf>
    <xf numFmtId="0" fontId="8" fillId="4" borderId="4" xfId="40" applyFont="1" applyFill="1" applyBorder="1" applyAlignment="1">
      <alignment horizontal="center" vertical="top" wrapText="1"/>
    </xf>
    <xf numFmtId="0" fontId="7" fillId="0" borderId="0" xfId="40" applyFont="1" applyAlignment="1">
      <alignment horizontal="center"/>
    </xf>
    <xf numFmtId="0" fontId="7" fillId="0" borderId="4" xfId="40" applyFont="1" applyBorder="1"/>
    <xf numFmtId="0" fontId="7" fillId="0" borderId="4" xfId="40" applyFont="1" applyBorder="1" applyAlignment="1">
      <alignment horizontal="left" vertical="top" wrapText="1"/>
    </xf>
    <xf numFmtId="43" fontId="7" fillId="0" borderId="4" xfId="58" applyNumberFormat="1" applyFont="1" applyFill="1" applyBorder="1"/>
    <xf numFmtId="0" fontId="7" fillId="0" borderId="4" xfId="40" applyFont="1" applyBorder="1" applyAlignment="1">
      <alignment horizontal="left"/>
    </xf>
    <xf numFmtId="0" fontId="8" fillId="0" borderId="4" xfId="40" applyFont="1" applyBorder="1"/>
    <xf numFmtId="43" fontId="8" fillId="0" borderId="4" xfId="58" applyNumberFormat="1" applyFont="1" applyFill="1" applyBorder="1"/>
    <xf numFmtId="0" fontId="8" fillId="0" borderId="4" xfId="40" applyFont="1" applyBorder="1" applyAlignment="1">
      <alignment horizontal="left" vertical="top" wrapText="1"/>
    </xf>
    <xf numFmtId="2" fontId="7" fillId="0" borderId="0" xfId="40" applyNumberFormat="1" applyFont="1"/>
    <xf numFmtId="43" fontId="7" fillId="0" borderId="0" xfId="40" applyNumberFormat="1" applyFont="1"/>
    <xf numFmtId="10" fontId="7" fillId="0" borderId="0" xfId="30" applyNumberFormat="1" applyFont="1" applyBorder="1"/>
    <xf numFmtId="0" fontId="7" fillId="8" borderId="15" xfId="40" applyFont="1" applyFill="1" applyBorder="1"/>
    <xf numFmtId="0" fontId="7" fillId="8" borderId="0" xfId="40" applyFont="1" applyFill="1"/>
    <xf numFmtId="0" fontId="8" fillId="8" borderId="0" xfId="48" applyFont="1" applyFill="1">
      <alignment vertical="center"/>
    </xf>
    <xf numFmtId="0" fontId="30" fillId="8" borderId="0" xfId="40" applyFont="1" applyFill="1" applyAlignment="1">
      <alignment vertical="center"/>
    </xf>
    <xf numFmtId="0" fontId="34" fillId="8" borderId="0" xfId="40" applyFont="1" applyFill="1" applyAlignment="1">
      <alignment vertical="center"/>
    </xf>
    <xf numFmtId="0" fontId="30" fillId="8" borderId="0" xfId="40" applyFont="1" applyFill="1" applyAlignment="1">
      <alignment horizontal="center" vertical="center"/>
    </xf>
    <xf numFmtId="0" fontId="30" fillId="8" borderId="0" xfId="40" applyFont="1" applyFill="1"/>
    <xf numFmtId="0" fontId="8" fillId="8" borderId="0" xfId="25" applyFont="1" applyFill="1" applyAlignment="1">
      <alignment horizontal="center" vertical="top"/>
    </xf>
    <xf numFmtId="0" fontId="8" fillId="8" borderId="0" xfId="48" applyFont="1" applyFill="1" applyAlignment="1">
      <alignment horizontal="center" vertical="center"/>
    </xf>
    <xf numFmtId="0" fontId="8" fillId="9" borderId="4" xfId="40" applyFont="1" applyFill="1" applyBorder="1"/>
    <xf numFmtId="0" fontId="30" fillId="9" borderId="4" xfId="40" applyFont="1" applyFill="1" applyBorder="1"/>
    <xf numFmtId="0" fontId="8" fillId="9" borderId="4" xfId="40" applyFont="1" applyFill="1" applyBorder="1" applyAlignment="1">
      <alignment vertical="top" wrapText="1"/>
    </xf>
    <xf numFmtId="0" fontId="8" fillId="9" borderId="4" xfId="40" applyFont="1" applyFill="1" applyBorder="1" applyAlignment="1">
      <alignment horizontal="center" vertical="top" wrapText="1"/>
    </xf>
    <xf numFmtId="0" fontId="7" fillId="9" borderId="4" xfId="40" applyFont="1" applyFill="1" applyBorder="1"/>
    <xf numFmtId="0" fontId="7" fillId="8" borderId="4" xfId="40" applyFont="1" applyFill="1" applyBorder="1"/>
    <xf numFmtId="0" fontId="7" fillId="8" borderId="4" xfId="40" applyFont="1" applyFill="1" applyBorder="1" applyAlignment="1">
      <alignment horizontal="right"/>
    </xf>
    <xf numFmtId="0" fontId="8" fillId="8" borderId="4" xfId="40" applyFont="1" applyFill="1" applyBorder="1"/>
    <xf numFmtId="2" fontId="7" fillId="8" borderId="4" xfId="40" applyNumberFormat="1" applyFont="1" applyFill="1" applyBorder="1"/>
    <xf numFmtId="43" fontId="7" fillId="8" borderId="4" xfId="59" applyNumberFormat="1" applyFont="1" applyFill="1" applyBorder="1"/>
    <xf numFmtId="2" fontId="7" fillId="0" borderId="4" xfId="40" applyNumberFormat="1" applyFont="1" applyBorder="1"/>
    <xf numFmtId="43" fontId="7" fillId="0" borderId="4" xfId="59" applyNumberFormat="1" applyFont="1" applyFill="1" applyBorder="1"/>
    <xf numFmtId="2" fontId="30" fillId="8" borderId="0" xfId="40" applyNumberFormat="1" applyFont="1" applyFill="1"/>
    <xf numFmtId="2" fontId="8" fillId="8" borderId="4" xfId="40" applyNumberFormat="1" applyFont="1" applyFill="1" applyBorder="1"/>
    <xf numFmtId="43" fontId="8" fillId="8" borderId="4" xfId="59" applyNumberFormat="1" applyFont="1" applyFill="1" applyBorder="1"/>
    <xf numFmtId="0" fontId="34" fillId="8" borderId="0" xfId="40" applyFont="1" applyFill="1"/>
    <xf numFmtId="0" fontId="8" fillId="8" borderId="0" xfId="40" applyFont="1" applyFill="1"/>
    <xf numFmtId="43" fontId="7" fillId="0" borderId="4" xfId="59" applyNumberFormat="1" applyFont="1" applyBorder="1"/>
    <xf numFmtId="43" fontId="7" fillId="8" borderId="4" xfId="59" applyNumberFormat="1" applyFont="1" applyFill="1" applyBorder="1" applyAlignment="1">
      <alignment horizontal="right"/>
    </xf>
    <xf numFmtId="2" fontId="7" fillId="8" borderId="0" xfId="40" applyNumberFormat="1" applyFont="1" applyFill="1"/>
    <xf numFmtId="0" fontId="13" fillId="12" borderId="4" xfId="27" applyFont="1" applyFill="1" applyBorder="1">
      <alignment vertical="center"/>
    </xf>
    <xf numFmtId="0" fontId="18" fillId="0" borderId="4" xfId="27" applyFont="1" applyBorder="1" applyAlignment="1">
      <alignment horizontal="center" vertical="center"/>
    </xf>
    <xf numFmtId="0" fontId="18" fillId="0" borderId="4" xfId="27" applyFont="1" applyBorder="1">
      <alignment vertical="center"/>
    </xf>
    <xf numFmtId="0" fontId="7" fillId="0" borderId="0" xfId="27" applyFont="1">
      <alignment vertical="center"/>
    </xf>
    <xf numFmtId="0" fontId="7" fillId="0" borderId="0" xfId="27" applyFont="1" applyAlignment="1">
      <alignment horizontal="center" vertical="center"/>
    </xf>
    <xf numFmtId="0" fontId="18" fillId="12" borderId="4" xfId="14" applyFont="1" applyFill="1" applyBorder="1" applyAlignment="1">
      <alignment horizontal="center" vertical="center"/>
    </xf>
    <xf numFmtId="0" fontId="8" fillId="0" borderId="0" xfId="40" applyFont="1" applyAlignment="1">
      <alignment horizontal="left"/>
    </xf>
    <xf numFmtId="0" fontId="8" fillId="0" borderId="0" xfId="40" applyFont="1" applyAlignment="1">
      <alignment vertical="center"/>
    </xf>
    <xf numFmtId="0" fontId="8" fillId="0" borderId="0" xfId="27" applyFont="1" applyAlignment="1">
      <alignment horizontal="right" vertical="center"/>
    </xf>
    <xf numFmtId="0" fontId="7" fillId="0" borderId="4" xfId="40" applyFont="1" applyBorder="1" applyAlignment="1">
      <alignment horizontal="center" vertical="center"/>
    </xf>
    <xf numFmtId="0" fontId="7" fillId="0" borderId="4" xfId="40" applyFont="1" applyBorder="1" applyAlignment="1">
      <alignment vertical="center"/>
    </xf>
    <xf numFmtId="0" fontId="7" fillId="0" borderId="0" xfId="40" applyFont="1" applyAlignment="1">
      <alignment vertical="center"/>
    </xf>
    <xf numFmtId="0" fontId="7" fillId="0" borderId="4" xfId="40" applyFont="1" applyBorder="1" applyAlignment="1">
      <alignment horizontal="left" vertical="center"/>
    </xf>
    <xf numFmtId="0" fontId="30" fillId="0" borderId="4" xfId="27" applyFont="1" applyBorder="1">
      <alignment vertical="center"/>
    </xf>
    <xf numFmtId="0" fontId="7" fillId="0" borderId="0" xfId="40" applyFont="1" applyAlignment="1">
      <alignment horizontal="center" vertical="center"/>
    </xf>
    <xf numFmtId="0" fontId="8" fillId="0" borderId="0" xfId="40" applyFont="1" applyAlignment="1">
      <alignment horizontal="left" vertical="center" wrapText="1"/>
    </xf>
    <xf numFmtId="0" fontId="8" fillId="0" borderId="0" xfId="40" applyFont="1" applyAlignment="1">
      <alignment horizontal="center" vertical="center" wrapText="1"/>
    </xf>
    <xf numFmtId="0" fontId="8" fillId="0" borderId="0" xfId="40" applyFont="1" applyAlignment="1">
      <alignment horizontal="left" vertical="center"/>
    </xf>
    <xf numFmtId="0" fontId="18" fillId="8" borderId="4" xfId="14" applyFont="1" applyFill="1" applyBorder="1" applyAlignment="1">
      <alignment horizontal="left" vertical="center"/>
    </xf>
    <xf numFmtId="0" fontId="18" fillId="12" borderId="4" xfId="27" applyFont="1" applyFill="1" applyBorder="1" applyAlignment="1">
      <alignment horizontal="left" vertical="center"/>
    </xf>
    <xf numFmtId="0" fontId="18" fillId="0" borderId="4" xfId="27" applyFont="1" applyBorder="1" applyAlignment="1">
      <alignment horizontal="left" vertical="center"/>
    </xf>
    <xf numFmtId="0" fontId="8" fillId="8" borderId="0" xfId="10" applyFont="1" applyFill="1" applyAlignment="1">
      <alignment horizontal="center"/>
    </xf>
    <xf numFmtId="0" fontId="8" fillId="4" borderId="4" xfId="15" applyFont="1" applyFill="1" applyBorder="1" applyAlignment="1">
      <alignment horizontal="center" vertical="center"/>
    </xf>
    <xf numFmtId="0" fontId="8" fillId="4" borderId="12" xfId="15" applyFont="1" applyFill="1" applyBorder="1" applyAlignment="1">
      <alignment horizontal="center" vertical="center" wrapText="1"/>
    </xf>
    <xf numFmtId="0" fontId="8" fillId="0" borderId="0" xfId="15" applyFont="1" applyAlignment="1">
      <alignment horizontal="center" vertical="center"/>
    </xf>
    <xf numFmtId="0" fontId="8" fillId="0" borderId="0" xfId="10" applyFont="1" applyAlignment="1">
      <alignment horizontal="center" vertical="center"/>
    </xf>
    <xf numFmtId="0" fontId="8" fillId="4" borderId="4" xfId="10" applyFont="1" applyFill="1" applyBorder="1" applyAlignment="1">
      <alignment horizontal="center" vertical="center" wrapText="1"/>
    </xf>
    <xf numFmtId="0" fontId="8" fillId="0" borderId="0" xfId="10" applyFont="1" applyAlignment="1">
      <alignment horizontal="center" vertical="center" wrapText="1"/>
    </xf>
    <xf numFmtId="0" fontId="8" fillId="0" borderId="0" xfId="26" applyFont="1" applyAlignment="1">
      <alignment horizontal="center" vertical="center"/>
    </xf>
    <xf numFmtId="0" fontId="8" fillId="0" borderId="0" xfId="26" applyFont="1" applyAlignment="1">
      <alignment vertical="top"/>
    </xf>
    <xf numFmtId="0" fontId="33" fillId="0" borderId="0" xfId="26" applyFont="1" applyAlignment="1">
      <alignment horizontal="center" vertical="center"/>
    </xf>
    <xf numFmtId="0" fontId="8" fillId="0" borderId="0" xfId="26" applyFont="1"/>
    <xf numFmtId="0" fontId="7" fillId="4" borderId="4" xfId="26" applyFont="1" applyFill="1" applyBorder="1" applyAlignment="1">
      <alignment horizontal="center"/>
    </xf>
    <xf numFmtId="0" fontId="8" fillId="4" borderId="4" xfId="26" quotePrefix="1" applyFont="1" applyFill="1" applyBorder="1" applyAlignment="1">
      <alignment horizontal="center" vertical="top" wrapText="1"/>
    </xf>
    <xf numFmtId="0" fontId="8" fillId="4" borderId="4" xfId="26" applyFont="1" applyFill="1" applyBorder="1" applyAlignment="1">
      <alignment horizontal="center" vertical="top" wrapText="1"/>
    </xf>
    <xf numFmtId="0" fontId="8" fillId="0" borderId="4" xfId="26" applyFont="1" applyBorder="1" applyAlignment="1">
      <alignment horizontal="left" vertical="top" wrapText="1"/>
    </xf>
    <xf numFmtId="0" fontId="8" fillId="0" borderId="4" xfId="26" applyFont="1" applyBorder="1" applyAlignment="1">
      <alignment horizontal="center" vertical="top" wrapText="1"/>
    </xf>
    <xf numFmtId="2" fontId="14" fillId="0" borderId="0" xfId="26" applyNumberFormat="1" applyFont="1"/>
    <xf numFmtId="2" fontId="7" fillId="0" borderId="4" xfId="26" applyNumberFormat="1" applyFont="1" applyBorder="1"/>
    <xf numFmtId="9" fontId="37" fillId="0" borderId="0" xfId="30" applyFont="1" applyBorder="1"/>
    <xf numFmtId="0" fontId="37" fillId="0" borderId="0" xfId="26" applyFont="1"/>
    <xf numFmtId="0" fontId="8" fillId="0" borderId="4" xfId="26" applyFont="1" applyBorder="1"/>
    <xf numFmtId="0" fontId="8" fillId="0" borderId="4" xfId="26" applyFont="1" applyBorder="1" applyAlignment="1">
      <alignment horizontal="center"/>
    </xf>
    <xf numFmtId="2" fontId="8" fillId="0" borderId="4" xfId="26" applyNumberFormat="1" applyFont="1" applyBorder="1" applyAlignment="1">
      <alignment horizontal="center"/>
    </xf>
    <xf numFmtId="2" fontId="8" fillId="0" borderId="4" xfId="26" applyNumberFormat="1" applyFont="1" applyBorder="1"/>
    <xf numFmtId="10" fontId="37" fillId="0" borderId="0" xfId="30" applyNumberFormat="1" applyFont="1" applyBorder="1"/>
    <xf numFmtId="0" fontId="14" fillId="0" borderId="0" xfId="26" applyFont="1"/>
    <xf numFmtId="0" fontId="7" fillId="0" borderId="4" xfId="26" applyFont="1" applyBorder="1" applyAlignment="1">
      <alignment horizontal="right"/>
    </xf>
    <xf numFmtId="10" fontId="11" fillId="0" borderId="0" xfId="30" applyNumberFormat="1" applyFont="1" applyBorder="1"/>
    <xf numFmtId="0" fontId="11" fillId="0" borderId="0" xfId="26" applyFont="1"/>
    <xf numFmtId="0" fontId="7" fillId="8" borderId="4" xfId="26" applyFont="1" applyFill="1" applyBorder="1" applyAlignment="1">
      <alignment horizontal="right"/>
    </xf>
    <xf numFmtId="173" fontId="11" fillId="0" borderId="0" xfId="30" applyNumberFormat="1" applyFont="1" applyBorder="1"/>
    <xf numFmtId="2" fontId="11" fillId="0" borderId="0" xfId="26" applyNumberFormat="1" applyFont="1"/>
    <xf numFmtId="2" fontId="7" fillId="0" borderId="0" xfId="26" applyNumberFormat="1" applyFont="1"/>
    <xf numFmtId="172" fontId="11" fillId="0" borderId="0" xfId="26" applyNumberFormat="1" applyFont="1"/>
    <xf numFmtId="46" fontId="8" fillId="0" borderId="4" xfId="26" quotePrefix="1" applyNumberFormat="1" applyFont="1" applyBorder="1" applyAlignment="1">
      <alignment horizontal="center"/>
    </xf>
    <xf numFmtId="2" fontId="10" fillId="0" borderId="0" xfId="26" applyNumberFormat="1" applyFont="1"/>
    <xf numFmtId="0" fontId="8" fillId="0" borderId="4" xfId="26" applyFont="1" applyBorder="1" applyAlignment="1">
      <alignment wrapText="1"/>
    </xf>
    <xf numFmtId="0" fontId="7" fillId="0" borderId="0" xfId="26" applyFont="1" applyAlignment="1">
      <alignment horizontal="left" vertical="top"/>
    </xf>
    <xf numFmtId="46" fontId="38" fillId="0" borderId="0" xfId="26" applyNumberFormat="1" applyFont="1" applyAlignment="1">
      <alignment horizontal="left"/>
    </xf>
    <xf numFmtId="0" fontId="38" fillId="0" borderId="0" xfId="26" applyFont="1" applyAlignment="1">
      <alignment horizontal="center"/>
    </xf>
    <xf numFmtId="43" fontId="39" fillId="0" borderId="0" xfId="26" applyNumberFormat="1" applyFont="1" applyAlignment="1">
      <alignment horizontal="center"/>
    </xf>
    <xf numFmtId="9" fontId="39" fillId="0" borderId="0" xfId="30" quotePrefix="1" applyFont="1" applyFill="1" applyBorder="1" applyAlignment="1">
      <alignment horizontal="right"/>
    </xf>
    <xf numFmtId="43" fontId="39" fillId="0" borderId="0" xfId="32" applyNumberFormat="1" applyFont="1" applyFill="1" applyBorder="1" applyAlignment="1">
      <alignment horizontal="center"/>
    </xf>
    <xf numFmtId="43" fontId="7" fillId="0" borderId="0" xfId="32" applyNumberFormat="1" applyFont="1" applyFill="1" applyBorder="1"/>
    <xf numFmtId="174" fontId="7" fillId="0" borderId="0" xfId="26" applyNumberFormat="1" applyFont="1"/>
    <xf numFmtId="0" fontId="7" fillId="0" borderId="0" xfId="31" applyFont="1" applyAlignment="1">
      <alignment wrapText="1"/>
    </xf>
    <xf numFmtId="0" fontId="7" fillId="0" borderId="15" xfId="31" applyFont="1" applyBorder="1" applyAlignment="1">
      <alignment wrapText="1"/>
    </xf>
    <xf numFmtId="0" fontId="7" fillId="0" borderId="0" xfId="31" applyFont="1" applyAlignment="1">
      <alignment horizontal="center" wrapText="1"/>
    </xf>
    <xf numFmtId="0" fontId="33" fillId="0" borderId="0" xfId="26" applyFont="1" applyAlignment="1">
      <alignment vertical="center"/>
    </xf>
    <xf numFmtId="0" fontId="8" fillId="0" borderId="0" xfId="26" applyFont="1" applyAlignment="1">
      <alignment vertical="center"/>
    </xf>
    <xf numFmtId="0" fontId="33" fillId="9" borderId="4" xfId="26" applyFont="1" applyFill="1" applyBorder="1" applyAlignment="1">
      <alignment horizontal="center" vertical="center" wrapText="1"/>
    </xf>
    <xf numFmtId="1" fontId="33" fillId="9" borderId="4" xfId="26" applyNumberFormat="1" applyFont="1" applyFill="1" applyBorder="1" applyAlignment="1">
      <alignment horizontal="center" vertical="center" wrapText="1"/>
    </xf>
    <xf numFmtId="0" fontId="7" fillId="0" borderId="5" xfId="26" applyFont="1" applyBorder="1" applyAlignment="1">
      <alignment horizontal="center" vertical="center"/>
    </xf>
    <xf numFmtId="0" fontId="7" fillId="0" borderId="4" xfId="26" applyFont="1" applyBorder="1" applyAlignment="1">
      <alignment horizontal="center" vertical="center"/>
    </xf>
    <xf numFmtId="1" fontId="8" fillId="0" borderId="13" xfId="26" applyNumberFormat="1" applyFont="1" applyBorder="1" applyAlignment="1">
      <alignment horizontal="center" vertical="center"/>
    </xf>
    <xf numFmtId="2" fontId="7" fillId="0" borderId="17" xfId="26" applyNumberFormat="1" applyFont="1" applyBorder="1" applyAlignment="1">
      <alignment horizontal="center" vertical="center"/>
    </xf>
    <xf numFmtId="0" fontId="8" fillId="0" borderId="0" xfId="31" applyFont="1" applyAlignment="1">
      <alignment wrapText="1"/>
    </xf>
    <xf numFmtId="0" fontId="7" fillId="0" borderId="4" xfId="26" applyFont="1" applyBorder="1" applyAlignment="1">
      <alignment horizontal="center" vertical="center" wrapText="1"/>
    </xf>
    <xf numFmtId="2" fontId="7" fillId="0" borderId="4" xfId="26" applyNumberFormat="1" applyFont="1" applyBorder="1" applyAlignment="1">
      <alignment horizontal="center" vertical="center"/>
    </xf>
    <xf numFmtId="0" fontId="7" fillId="0" borderId="18" xfId="26" applyFont="1" applyBorder="1" applyAlignment="1">
      <alignment vertical="center"/>
    </xf>
    <xf numFmtId="0" fontId="7" fillId="0" borderId="19" xfId="26" applyFont="1" applyBorder="1" applyAlignment="1">
      <alignment horizontal="left" vertical="center" wrapText="1"/>
    </xf>
    <xf numFmtId="0" fontId="7" fillId="0" borderId="19" xfId="26" applyFont="1" applyBorder="1" applyAlignment="1">
      <alignment horizontal="center" vertical="center"/>
    </xf>
    <xf numFmtId="0" fontId="7" fillId="0" borderId="19" xfId="26" applyFont="1" applyBorder="1" applyAlignment="1">
      <alignment horizontal="left" vertical="center"/>
    </xf>
    <xf numFmtId="1" fontId="8" fillId="0" borderId="19" xfId="26" applyNumberFormat="1" applyFont="1" applyBorder="1" applyAlignment="1">
      <alignment horizontal="center" vertical="center"/>
    </xf>
    <xf numFmtId="2" fontId="7" fillId="0" borderId="20" xfId="26" applyNumberFormat="1" applyFont="1" applyBorder="1" applyAlignment="1">
      <alignment horizontal="center" vertical="center"/>
    </xf>
    <xf numFmtId="2" fontId="7" fillId="0" borderId="0" xfId="31" applyNumberFormat="1" applyFont="1" applyAlignment="1">
      <alignment wrapText="1"/>
    </xf>
    <xf numFmtId="172" fontId="37" fillId="0" borderId="0" xfId="31" applyNumberFormat="1" applyFont="1" applyAlignment="1">
      <alignment horizontal="center" wrapText="1"/>
    </xf>
    <xf numFmtId="2" fontId="7" fillId="0" borderId="0" xfId="31" applyNumberFormat="1" applyFont="1" applyAlignment="1">
      <alignment horizontal="center" wrapText="1"/>
    </xf>
    <xf numFmtId="172" fontId="7" fillId="0" borderId="0" xfId="31" applyNumberFormat="1" applyFont="1" applyAlignment="1">
      <alignment wrapText="1"/>
    </xf>
    <xf numFmtId="0" fontId="40" fillId="0" borderId="0" xfId="31" applyFont="1" applyAlignment="1">
      <alignment horizontal="center" wrapText="1"/>
    </xf>
    <xf numFmtId="2" fontId="40" fillId="0" borderId="0" xfId="31" applyNumberFormat="1" applyFont="1" applyAlignment="1">
      <alignment horizontal="center" wrapText="1"/>
    </xf>
    <xf numFmtId="172" fontId="40" fillId="0" borderId="0" xfId="31" applyNumberFormat="1" applyFont="1" applyAlignment="1">
      <alignment horizontal="center" wrapText="1"/>
    </xf>
    <xf numFmtId="171" fontId="8" fillId="0" borderId="0" xfId="29" applyNumberFormat="1" applyFont="1" applyAlignment="1">
      <alignment horizontal="center" wrapText="1"/>
    </xf>
    <xf numFmtId="171" fontId="7" fillId="0" borderId="0" xfId="31" applyNumberFormat="1" applyFont="1" applyAlignment="1">
      <alignment horizontal="center" wrapText="1"/>
    </xf>
    <xf numFmtId="0" fontId="7" fillId="0" borderId="15" xfId="25" applyFont="1" applyBorder="1" applyAlignment="1">
      <alignment vertical="center" wrapText="1"/>
    </xf>
    <xf numFmtId="0" fontId="8" fillId="0" borderId="0" xfId="25" applyFont="1" applyAlignment="1">
      <alignment horizontal="right" wrapText="1"/>
    </xf>
    <xf numFmtId="0" fontId="8" fillId="4" borderId="4" xfId="25" applyFont="1" applyFill="1" applyBorder="1" applyAlignment="1">
      <alignment horizontal="center" vertical="center" wrapText="1"/>
    </xf>
    <xf numFmtId="2" fontId="8" fillId="4" borderId="4" xfId="25" applyNumberFormat="1" applyFont="1" applyFill="1" applyBorder="1" applyAlignment="1">
      <alignment horizontal="center" vertical="center" wrapText="1"/>
    </xf>
    <xf numFmtId="170" fontId="8" fillId="0" borderId="4" xfId="25" quotePrefix="1" applyNumberFormat="1" applyFont="1" applyBorder="1" applyAlignment="1">
      <alignment horizontal="center" vertical="center" wrapText="1"/>
    </xf>
    <xf numFmtId="0" fontId="8" fillId="0" borderId="4" xfId="25" applyFont="1" applyBorder="1" applyAlignment="1">
      <alignment horizontal="justify" vertical="center" wrapText="1"/>
    </xf>
    <xf numFmtId="0" fontId="8" fillId="0" borderId="4" xfId="25" applyFont="1" applyBorder="1" applyAlignment="1">
      <alignment horizontal="justify" vertical="top"/>
    </xf>
    <xf numFmtId="43" fontId="8" fillId="0" borderId="4" xfId="28" applyNumberFormat="1" applyFont="1" applyFill="1" applyBorder="1" applyAlignment="1">
      <alignment horizontal="right" vertical="center"/>
    </xf>
    <xf numFmtId="0" fontId="8" fillId="0" borderId="4" xfId="25" applyFont="1" applyBorder="1" applyAlignment="1">
      <alignment wrapText="1"/>
    </xf>
    <xf numFmtId="170" fontId="7" fillId="0" borderId="4" xfId="25" applyNumberFormat="1" applyFont="1" applyBorder="1" applyAlignment="1">
      <alignment horizontal="center" vertical="center"/>
    </xf>
    <xf numFmtId="0" fontId="7" fillId="0" borderId="4" xfId="25" applyFont="1" applyBorder="1" applyAlignment="1">
      <alignment vertical="center" wrapText="1"/>
    </xf>
    <xf numFmtId="0" fontId="7" fillId="0" borderId="4" xfId="29" applyFont="1" applyBorder="1"/>
    <xf numFmtId="43" fontId="7" fillId="0" borderId="4" xfId="28" applyNumberFormat="1" applyFont="1" applyFill="1" applyBorder="1" applyAlignment="1">
      <alignment horizontal="right" vertical="center"/>
    </xf>
    <xf numFmtId="2" fontId="7" fillId="0" borderId="4" xfId="25" applyNumberFormat="1" applyFont="1" applyBorder="1" applyAlignment="1">
      <alignment wrapText="1"/>
    </xf>
    <xf numFmtId="0" fontId="7" fillId="0" borderId="4" xfId="29" applyFont="1" applyBorder="1" applyAlignment="1">
      <alignment vertical="center" wrapText="1"/>
    </xf>
    <xf numFmtId="0" fontId="7" fillId="0" borderId="4" xfId="25" applyFont="1" applyBorder="1" applyAlignment="1">
      <alignment horizontal="center" vertical="center"/>
    </xf>
    <xf numFmtId="0" fontId="8" fillId="0" borderId="4" xfId="29" applyFont="1" applyBorder="1"/>
    <xf numFmtId="2" fontId="8" fillId="0" borderId="4" xfId="25" applyNumberFormat="1" applyFont="1" applyBorder="1" applyAlignment="1">
      <alignment wrapText="1"/>
    </xf>
    <xf numFmtId="170" fontId="8" fillId="0" borderId="4" xfId="26" applyNumberFormat="1" applyFont="1" applyBorder="1" applyAlignment="1">
      <alignment horizontal="center" vertical="center"/>
    </xf>
    <xf numFmtId="0" fontId="8" fillId="0" borderId="4" xfId="29" applyFont="1" applyBorder="1" applyAlignment="1">
      <alignment vertical="center" wrapText="1"/>
    </xf>
    <xf numFmtId="170" fontId="7" fillId="0" borderId="4" xfId="26" applyNumberFormat="1" applyFont="1" applyBorder="1" applyAlignment="1">
      <alignment horizontal="center" vertical="center"/>
    </xf>
    <xf numFmtId="0" fontId="8" fillId="0" borderId="4" xfId="25" applyFont="1" applyBorder="1"/>
    <xf numFmtId="43" fontId="8" fillId="0" borderId="4" xfId="28" applyNumberFormat="1" applyFont="1" applyBorder="1" applyAlignment="1">
      <alignment horizontal="right" vertical="center"/>
    </xf>
    <xf numFmtId="43" fontId="7" fillId="0" borderId="4" xfId="28" applyNumberFormat="1" applyFont="1" applyBorder="1" applyAlignment="1">
      <alignment horizontal="right" vertical="center"/>
    </xf>
    <xf numFmtId="43" fontId="8" fillId="0" borderId="4" xfId="25" applyNumberFormat="1" applyFont="1" applyBorder="1" applyAlignment="1">
      <alignment wrapText="1"/>
    </xf>
    <xf numFmtId="0" fontId="8" fillId="0" borderId="4" xfId="26" applyFont="1" applyBorder="1" applyAlignment="1">
      <alignment vertical="center" wrapText="1"/>
    </xf>
    <xf numFmtId="0" fontId="7" fillId="0" borderId="4" xfId="26" applyFont="1" applyBorder="1" applyAlignment="1">
      <alignment vertical="center" wrapText="1"/>
    </xf>
    <xf numFmtId="43" fontId="8" fillId="0" borderId="4" xfId="25" applyNumberFormat="1" applyFont="1" applyBorder="1"/>
    <xf numFmtId="0" fontId="8" fillId="4" borderId="4" xfId="26" applyFont="1" applyFill="1" applyBorder="1" applyAlignment="1">
      <alignment horizontal="center" vertical="center"/>
    </xf>
    <xf numFmtId="0" fontId="8" fillId="4" borderId="4" xfId="26" applyFont="1" applyFill="1" applyBorder="1" applyAlignment="1">
      <alignment horizontal="center" vertical="center" wrapText="1"/>
    </xf>
    <xf numFmtId="0" fontId="41" fillId="0" borderId="4" xfId="26" applyFont="1" applyBorder="1" applyAlignment="1">
      <alignment horizontal="justify" vertical="top"/>
    </xf>
    <xf numFmtId="0" fontId="7" fillId="0" borderId="4" xfId="26" applyFont="1" applyBorder="1" applyAlignment="1">
      <alignment horizontal="justify" vertical="top"/>
    </xf>
    <xf numFmtId="0" fontId="8" fillId="0" borderId="4" xfId="26" applyFont="1" applyBorder="1" applyAlignment="1">
      <alignment horizontal="justify" vertical="top"/>
    </xf>
    <xf numFmtId="0" fontId="7" fillId="0" borderId="0" xfId="0" applyFont="1" applyAlignment="1">
      <alignment wrapText="1"/>
    </xf>
    <xf numFmtId="0" fontId="7" fillId="0" borderId="0" xfId="0" applyFont="1" applyAlignment="1">
      <alignment horizontal="center"/>
    </xf>
    <xf numFmtId="0" fontId="8" fillId="0" borderId="4" xfId="0" applyFont="1" applyBorder="1" applyAlignment="1">
      <alignment horizontal="left" vertical="top" wrapText="1"/>
    </xf>
    <xf numFmtId="0" fontId="8" fillId="0" borderId="4" xfId="0" applyFont="1" applyBorder="1" applyAlignment="1">
      <alignment vertical="top" wrapText="1"/>
    </xf>
    <xf numFmtId="0" fontId="8" fillId="0" borderId="4" xfId="0" applyFont="1" applyBorder="1" applyAlignment="1">
      <alignment horizontal="center" vertical="top"/>
    </xf>
    <xf numFmtId="0" fontId="8" fillId="0" borderId="0" xfId="15" applyFont="1" applyAlignment="1">
      <alignment horizontal="left" vertical="center"/>
    </xf>
    <xf numFmtId="0" fontId="38" fillId="5" borderId="0" xfId="10" applyFont="1" applyFill="1" applyAlignment="1">
      <alignment horizontal="center" vertical="center" wrapText="1"/>
    </xf>
    <xf numFmtId="0" fontId="30" fillId="0" borderId="0" xfId="40" applyFont="1" applyAlignment="1">
      <alignment vertical="center"/>
    </xf>
    <xf numFmtId="0" fontId="30" fillId="0" borderId="0" xfId="40" applyFont="1" applyAlignment="1">
      <alignment horizontal="center" vertical="center"/>
    </xf>
    <xf numFmtId="0" fontId="30" fillId="0" borderId="4" xfId="40" applyFont="1" applyBorder="1" applyAlignment="1">
      <alignment horizontal="center" vertical="center" wrapText="1"/>
    </xf>
    <xf numFmtId="0" fontId="8" fillId="0" borderId="0" xfId="0" applyFont="1" applyAlignment="1">
      <alignment vertical="top"/>
    </xf>
    <xf numFmtId="0" fontId="8" fillId="0" borderId="0" xfId="0" applyFont="1" applyAlignment="1">
      <alignment horizontal="center"/>
    </xf>
    <xf numFmtId="0" fontId="7" fillId="0" borderId="6" xfId="17" applyFont="1" applyBorder="1" applyAlignment="1">
      <alignment horizontal="center" vertical="center"/>
    </xf>
    <xf numFmtId="0" fontId="7" fillId="0" borderId="9" xfId="17" applyFont="1" applyBorder="1" applyAlignment="1">
      <alignment horizontal="center" vertical="center"/>
    </xf>
    <xf numFmtId="0" fontId="7" fillId="0" borderId="8" xfId="17" applyFont="1" applyBorder="1" applyAlignment="1">
      <alignment horizontal="center" vertical="center"/>
    </xf>
    <xf numFmtId="0" fontId="7" fillId="0" borderId="3" xfId="11" applyFont="1" applyBorder="1" applyAlignment="1">
      <alignment horizontal="center"/>
    </xf>
    <xf numFmtId="0" fontId="8" fillId="0" borderId="3" xfId="15" applyFont="1" applyBorder="1" applyAlignment="1">
      <alignment horizontal="center" vertical="center" wrapText="1"/>
    </xf>
    <xf numFmtId="0" fontId="7" fillId="0" borderId="4" xfId="11" applyFont="1" applyBorder="1" applyAlignment="1">
      <alignment horizontal="center"/>
    </xf>
    <xf numFmtId="0" fontId="8" fillId="4" borderId="4" xfId="27" applyFont="1" applyFill="1" applyBorder="1" applyAlignment="1">
      <alignment horizontal="center" vertical="center" wrapText="1"/>
    </xf>
    <xf numFmtId="0" fontId="8" fillId="4" borderId="12" xfId="27" applyFont="1" applyFill="1" applyBorder="1" applyAlignment="1">
      <alignment horizontal="center" vertical="center" wrapText="1"/>
    </xf>
    <xf numFmtId="0" fontId="8" fillId="4" borderId="12" xfId="15" applyFont="1" applyFill="1" applyBorder="1" applyAlignment="1">
      <alignment horizontal="center" vertical="center"/>
    </xf>
    <xf numFmtId="0" fontId="8" fillId="6" borderId="12" xfId="11" applyFont="1" applyFill="1" applyBorder="1" applyAlignment="1">
      <alignment vertical="center" wrapText="1"/>
    </xf>
    <xf numFmtId="0" fontId="8" fillId="9" borderId="4" xfId="27" applyFont="1" applyFill="1" applyBorder="1" applyAlignment="1">
      <alignment horizontal="center" vertical="center" wrapText="1"/>
    </xf>
    <xf numFmtId="0" fontId="7" fillId="0" borderId="4" xfId="40" applyFont="1" applyBorder="1" applyAlignment="1">
      <alignment horizontal="center"/>
    </xf>
    <xf numFmtId="0" fontId="8" fillId="4" borderId="4" xfId="40" applyFont="1" applyFill="1" applyBorder="1" applyAlignment="1">
      <alignment horizontal="center" vertical="center" wrapText="1"/>
    </xf>
    <xf numFmtId="0" fontId="8" fillId="4" borderId="6" xfId="40" applyFont="1" applyFill="1" applyBorder="1" applyAlignment="1">
      <alignment horizontal="center" vertical="center" wrapText="1"/>
    </xf>
    <xf numFmtId="0" fontId="8" fillId="4" borderId="4" xfId="40" quotePrefix="1" applyFont="1" applyFill="1" applyBorder="1" applyAlignment="1">
      <alignment horizontal="center" vertical="center" wrapText="1"/>
    </xf>
    <xf numFmtId="0" fontId="8" fillId="4" borderId="8" xfId="27" applyFont="1" applyFill="1" applyBorder="1" applyAlignment="1">
      <alignment horizontal="center" vertical="center" wrapText="1"/>
    </xf>
    <xf numFmtId="0" fontId="8" fillId="0" borderId="4" xfId="27" applyFont="1" applyBorder="1" applyAlignment="1">
      <alignment horizontal="center" vertical="center" wrapText="1"/>
    </xf>
    <xf numFmtId="0" fontId="8" fillId="0" borderId="8" xfId="27" applyFont="1" applyBorder="1" applyAlignment="1">
      <alignment horizontal="center" vertical="center" wrapText="1"/>
    </xf>
    <xf numFmtId="0" fontId="7" fillId="0" borderId="4" xfId="27" applyFont="1" applyBorder="1" applyAlignment="1">
      <alignment horizontal="center" vertical="top" wrapText="1"/>
    </xf>
    <xf numFmtId="0" fontId="7" fillId="0" borderId="4" xfId="27" applyFont="1" applyBorder="1" applyAlignment="1">
      <alignment vertical="top" wrapText="1"/>
    </xf>
    <xf numFmtId="0" fontId="7" fillId="0" borderId="4" xfId="27" applyFont="1" applyBorder="1">
      <alignment vertical="center"/>
    </xf>
    <xf numFmtId="0" fontId="7" fillId="0" borderId="4" xfId="27" applyFont="1" applyBorder="1" applyAlignment="1">
      <alignment horizontal="center" vertical="center" wrapText="1"/>
    </xf>
    <xf numFmtId="0" fontId="7" fillId="5" borderId="4" xfId="40" applyFont="1" applyFill="1" applyBorder="1" applyAlignment="1">
      <alignment horizontal="left" wrapText="1"/>
    </xf>
    <xf numFmtId="0" fontId="8" fillId="0" borderId="4" xfId="27" applyFont="1" applyBorder="1" applyAlignment="1">
      <alignment vertical="top" wrapText="1"/>
    </xf>
    <xf numFmtId="0" fontId="9" fillId="0" borderId="0" xfId="40" applyFont="1" applyAlignment="1">
      <alignment vertical="center" wrapText="1"/>
    </xf>
    <xf numFmtId="0" fontId="7" fillId="0" borderId="4" xfId="27" applyFont="1" applyBorder="1" applyAlignment="1">
      <alignment horizontal="center" vertical="center"/>
    </xf>
    <xf numFmtId="0" fontId="8" fillId="4" borderId="4" xfId="0" applyFont="1" applyFill="1" applyBorder="1" applyAlignment="1">
      <alignment horizontal="center" vertical="top" wrapText="1"/>
    </xf>
    <xf numFmtId="0" fontId="43" fillId="0" borderId="0" xfId="67" applyFont="1"/>
    <xf numFmtId="0" fontId="44" fillId="13" borderId="0" xfId="67" applyFont="1" applyFill="1" applyAlignment="1">
      <alignment horizontal="left"/>
    </xf>
    <xf numFmtId="0" fontId="44" fillId="14" borderId="4" xfId="67" applyFont="1" applyFill="1" applyBorder="1" applyAlignment="1">
      <alignment vertical="center"/>
    </xf>
    <xf numFmtId="0" fontId="44" fillId="14" borderId="4" xfId="67" applyFont="1" applyFill="1" applyBorder="1" applyAlignment="1">
      <alignment horizontal="left" vertical="center"/>
    </xf>
    <xf numFmtId="0" fontId="44" fillId="14" borderId="4" xfId="67" applyFont="1" applyFill="1" applyBorder="1" applyAlignment="1">
      <alignment vertical="center" wrapText="1"/>
    </xf>
    <xf numFmtId="0" fontId="44" fillId="14" borderId="4" xfId="67" applyFont="1" applyFill="1" applyBorder="1" applyAlignment="1">
      <alignment horizontal="center" vertical="center"/>
    </xf>
    <xf numFmtId="0" fontId="43" fillId="0" borderId="4" xfId="67" applyFont="1" applyBorder="1"/>
    <xf numFmtId="0" fontId="43" fillId="0" borderId="4" xfId="67" applyFont="1" applyBorder="1" applyAlignment="1">
      <alignment horizontal="left"/>
    </xf>
    <xf numFmtId="175" fontId="43" fillId="0" borderId="4" xfId="68" applyNumberFormat="1" applyFont="1" applyBorder="1"/>
    <xf numFmtId="176" fontId="43" fillId="0" borderId="4" xfId="69" applyNumberFormat="1" applyFont="1" applyBorder="1"/>
    <xf numFmtId="176" fontId="43" fillId="0" borderId="4" xfId="69" applyNumberFormat="1" applyFont="1" applyFill="1" applyBorder="1"/>
    <xf numFmtId="176" fontId="43" fillId="15" borderId="4" xfId="69" applyNumberFormat="1" applyFont="1" applyFill="1" applyBorder="1"/>
    <xf numFmtId="0" fontId="44" fillId="12" borderId="4" xfId="67" applyFont="1" applyFill="1" applyBorder="1"/>
    <xf numFmtId="0" fontId="44" fillId="12" borderId="4" xfId="67" applyFont="1" applyFill="1" applyBorder="1" applyAlignment="1">
      <alignment horizontal="left"/>
    </xf>
    <xf numFmtId="176" fontId="44" fillId="12" borderId="4" xfId="69" applyNumberFormat="1" applyFont="1" applyFill="1" applyBorder="1"/>
    <xf numFmtId="176" fontId="43" fillId="0" borderId="0" xfId="67" applyNumberFormat="1" applyFont="1"/>
    <xf numFmtId="0" fontId="43" fillId="0" borderId="0" xfId="67" applyFont="1" applyAlignment="1">
      <alignment vertical="center" wrapText="1"/>
    </xf>
    <xf numFmtId="0" fontId="44" fillId="0" borderId="0" xfId="67" applyFont="1" applyAlignment="1">
      <alignment vertical="center"/>
    </xf>
    <xf numFmtId="0" fontId="43" fillId="0" borderId="0" xfId="67" applyFont="1" applyAlignment="1">
      <alignment horizontal="left"/>
    </xf>
    <xf numFmtId="0" fontId="43" fillId="0" borderId="0" xfId="67" applyFont="1" applyAlignment="1">
      <alignment vertical="center"/>
    </xf>
    <xf numFmtId="165" fontId="43" fillId="0" borderId="0" xfId="67" applyNumberFormat="1" applyFont="1"/>
    <xf numFmtId="0" fontId="8" fillId="9" borderId="4" xfId="40" applyFont="1" applyFill="1" applyBorder="1" applyAlignment="1">
      <alignment horizontal="center" vertical="center" wrapText="1"/>
    </xf>
    <xf numFmtId="0" fontId="7" fillId="0" borderId="10" xfId="11" applyFont="1" applyBorder="1" applyAlignment="1">
      <alignment horizontal="center"/>
    </xf>
    <xf numFmtId="0" fontId="8" fillId="0" borderId="10" xfId="15" applyFont="1" applyBorder="1" applyAlignment="1">
      <alignment horizontal="center" vertical="center" wrapText="1"/>
    </xf>
    <xf numFmtId="0" fontId="8" fillId="6" borderId="10" xfId="15" applyFont="1" applyFill="1" applyBorder="1" applyAlignment="1">
      <alignment horizontal="center" vertical="center"/>
    </xf>
    <xf numFmtId="0" fontId="7" fillId="8" borderId="0" xfId="25" applyFont="1" applyFill="1"/>
    <xf numFmtId="43" fontId="7" fillId="8" borderId="0" xfId="33" applyNumberFormat="1" applyFont="1" applyFill="1" applyBorder="1"/>
    <xf numFmtId="0" fontId="7" fillId="8" borderId="0" xfId="25" applyFont="1" applyFill="1" applyAlignment="1">
      <alignment wrapText="1"/>
    </xf>
    <xf numFmtId="0" fontId="9" fillId="8" borderId="0" xfId="14" applyFont="1" applyFill="1">
      <alignment vertical="center"/>
    </xf>
    <xf numFmtId="0" fontId="7" fillId="8" borderId="0" xfId="14" applyFont="1" applyFill="1">
      <alignment vertical="center"/>
    </xf>
    <xf numFmtId="0" fontId="18" fillId="8" borderId="4" xfId="14" applyFont="1" applyFill="1" applyBorder="1" applyAlignment="1">
      <alignment horizontal="center" vertical="center"/>
    </xf>
    <xf numFmtId="0" fontId="7" fillId="8" borderId="0" xfId="10" applyFont="1" applyFill="1"/>
    <xf numFmtId="0" fontId="7" fillId="0" borderId="10" xfId="11" quotePrefix="1" applyFont="1" applyBorder="1" applyAlignment="1">
      <alignment horizontal="center" vertical="center" wrapText="1"/>
    </xf>
    <xf numFmtId="0" fontId="8" fillId="0" borderId="10" xfId="11" applyFont="1" applyBorder="1" applyAlignment="1">
      <alignment horizontal="center" vertical="center" wrapText="1"/>
    </xf>
    <xf numFmtId="0" fontId="7" fillId="0" borderId="10" xfId="11" applyFont="1" applyBorder="1" applyAlignment="1">
      <alignment horizontal="center" vertical="center" wrapText="1"/>
    </xf>
    <xf numFmtId="0" fontId="8" fillId="9" borderId="12" xfId="11" applyFont="1" applyFill="1" applyBorder="1" applyAlignment="1">
      <alignment vertical="center"/>
    </xf>
    <xf numFmtId="0" fontId="7" fillId="8" borderId="0" xfId="27" applyFont="1" applyFill="1">
      <alignment vertical="center"/>
    </xf>
    <xf numFmtId="0" fontId="8" fillId="8" borderId="0" xfId="40" applyFont="1" applyFill="1" applyAlignment="1">
      <alignment horizontal="left" vertical="top"/>
    </xf>
    <xf numFmtId="0" fontId="44" fillId="14" borderId="4" xfId="67" applyFont="1" applyFill="1" applyBorder="1" applyAlignment="1">
      <alignment horizontal="center" vertical="center" wrapText="1"/>
    </xf>
    <xf numFmtId="0" fontId="44" fillId="0" borderId="0" xfId="67" applyFont="1"/>
    <xf numFmtId="176" fontId="43" fillId="11" borderId="4" xfId="69" applyNumberFormat="1" applyFont="1" applyFill="1" applyBorder="1"/>
    <xf numFmtId="176" fontId="43" fillId="8" borderId="4" xfId="69" applyNumberFormat="1" applyFont="1" applyFill="1" applyBorder="1"/>
    <xf numFmtId="0" fontId="7" fillId="0" borderId="0" xfId="40" applyFont="1" applyAlignment="1">
      <alignment vertical="top"/>
    </xf>
    <xf numFmtId="0" fontId="8" fillId="0" borderId="0" xfId="40" applyFont="1"/>
    <xf numFmtId="0" fontId="8" fillId="0" borderId="0" xfId="40" applyFont="1" applyAlignment="1">
      <alignment horizontal="center"/>
    </xf>
    <xf numFmtId="0" fontId="8" fillId="0" borderId="0" xfId="27" applyFont="1" applyAlignment="1">
      <alignment horizontal="left" vertical="center"/>
    </xf>
    <xf numFmtId="0" fontId="8" fillId="9" borderId="6" xfId="40" applyFont="1" applyFill="1" applyBorder="1" applyAlignment="1">
      <alignment horizontal="center" vertical="center" wrapText="1"/>
    </xf>
    <xf numFmtId="0" fontId="8" fillId="0" borderId="8" xfId="27" applyFont="1" applyBorder="1" applyAlignment="1">
      <alignment horizontal="center" vertical="center"/>
    </xf>
    <xf numFmtId="0" fontId="8" fillId="0" borderId="6" xfId="40" applyFont="1" applyBorder="1" applyAlignment="1">
      <alignment horizontal="center" vertical="center" wrapText="1"/>
    </xf>
    <xf numFmtId="0" fontId="8" fillId="0" borderId="4" xfId="40" applyFont="1" applyBorder="1" applyAlignment="1">
      <alignment horizontal="center" vertical="center" wrapText="1"/>
    </xf>
    <xf numFmtId="0" fontId="8" fillId="0" borderId="4" xfId="27" applyFont="1" applyBorder="1">
      <alignment vertical="center"/>
    </xf>
    <xf numFmtId="0" fontId="7" fillId="11" borderId="4" xfId="10" applyFont="1" applyFill="1" applyBorder="1"/>
    <xf numFmtId="0" fontId="15" fillId="11" borderId="4" xfId="10" applyFont="1" applyFill="1" applyBorder="1"/>
    <xf numFmtId="0" fontId="8" fillId="11" borderId="4" xfId="10" applyFont="1" applyFill="1" applyBorder="1"/>
    <xf numFmtId="0" fontId="20" fillId="11" borderId="4" xfId="10" applyFont="1" applyFill="1" applyBorder="1"/>
    <xf numFmtId="0" fontId="8" fillId="0" borderId="0" xfId="40" applyFont="1" applyAlignment="1">
      <alignment horizontal="centerContinuous"/>
    </xf>
    <xf numFmtId="0" fontId="10" fillId="0" borderId="0" xfId="40" applyFont="1" applyAlignment="1">
      <alignment horizontal="left"/>
    </xf>
    <xf numFmtId="0" fontId="7" fillId="0" borderId="4" xfId="40" applyFont="1" applyBorder="1" applyAlignment="1">
      <alignment horizontal="center" vertical="top"/>
    </xf>
    <xf numFmtId="0" fontId="7" fillId="0" borderId="4" xfId="40" applyFont="1" applyBorder="1" applyAlignment="1">
      <alignment horizontal="left" vertical="top"/>
    </xf>
    <xf numFmtId="0" fontId="7" fillId="0" borderId="4" xfId="40" applyFont="1" applyBorder="1" applyAlignment="1">
      <alignment vertical="top"/>
    </xf>
    <xf numFmtId="0" fontId="11" fillId="0" borderId="4" xfId="40" applyFont="1" applyBorder="1"/>
    <xf numFmtId="0" fontId="12" fillId="0" borderId="4" xfId="40" applyFont="1" applyBorder="1" applyAlignment="1">
      <alignment horizontal="left"/>
    </xf>
    <xf numFmtId="0" fontId="8" fillId="0" borderId="4" xfId="40" applyFont="1" applyBorder="1" applyAlignment="1">
      <alignment horizontal="left" vertical="top"/>
    </xf>
    <xf numFmtId="0" fontId="12" fillId="0" borderId="0" xfId="40" applyFont="1" applyAlignment="1">
      <alignment horizontal="left"/>
    </xf>
    <xf numFmtId="0" fontId="8" fillId="0" borderId="0" xfId="40" applyFont="1" applyAlignment="1">
      <alignment horizontal="left" vertical="top"/>
    </xf>
    <xf numFmtId="0" fontId="11" fillId="0" borderId="0" xfId="40" applyFont="1"/>
    <xf numFmtId="0" fontId="12" fillId="8" borderId="0" xfId="40" applyFont="1" applyFill="1" applyAlignment="1">
      <alignment horizontal="left"/>
    </xf>
    <xf numFmtId="0" fontId="7" fillId="8" borderId="4" xfId="40" applyFont="1" applyFill="1" applyBorder="1" applyAlignment="1">
      <alignment horizontal="left" vertical="top"/>
    </xf>
    <xf numFmtId="0" fontId="7" fillId="8" borderId="4" xfId="40" applyFont="1" applyFill="1" applyBorder="1" applyAlignment="1">
      <alignment horizontal="left" vertical="top" wrapText="1"/>
    </xf>
    <xf numFmtId="0" fontId="7" fillId="8" borderId="4" xfId="40" applyFont="1" applyFill="1" applyBorder="1" applyAlignment="1">
      <alignment vertical="top"/>
    </xf>
    <xf numFmtId="0" fontId="8" fillId="8" borderId="0" xfId="40" applyFont="1" applyFill="1" applyAlignment="1">
      <alignment horizontal="centerContinuous"/>
    </xf>
    <xf numFmtId="0" fontId="38" fillId="0" borderId="0" xfId="27" applyFont="1">
      <alignment vertical="center"/>
    </xf>
    <xf numFmtId="0" fontId="32" fillId="0" borderId="4" xfId="72" applyFont="1" applyBorder="1" applyAlignment="1">
      <alignment vertical="center"/>
    </xf>
    <xf numFmtId="0" fontId="32" fillId="0" borderId="4" xfId="72" applyFont="1" applyBorder="1" applyAlignment="1">
      <alignment horizontal="center" vertical="center"/>
    </xf>
    <xf numFmtId="0" fontId="33" fillId="0" borderId="4" xfId="72" applyFont="1" applyBorder="1" applyAlignment="1">
      <alignment vertical="center"/>
    </xf>
    <xf numFmtId="0" fontId="33" fillId="0" borderId="4" xfId="72" applyFont="1" applyBorder="1" applyAlignment="1">
      <alignment horizontal="center" vertical="center"/>
    </xf>
    <xf numFmtId="0" fontId="33" fillId="0" borderId="0" xfId="72" applyFont="1" applyAlignment="1">
      <alignment vertical="center"/>
    </xf>
    <xf numFmtId="0" fontId="33" fillId="0" borderId="0" xfId="72" applyFont="1" applyAlignment="1">
      <alignment horizontal="center" vertical="center"/>
    </xf>
    <xf numFmtId="0" fontId="7" fillId="0" borderId="0" xfId="73" applyFont="1">
      <alignment vertical="center"/>
    </xf>
    <xf numFmtId="0" fontId="7" fillId="0" borderId="0" xfId="27" applyFont="1" applyAlignment="1">
      <alignment vertical="center" wrapText="1"/>
    </xf>
    <xf numFmtId="0" fontId="41" fillId="0" borderId="0" xfId="27" applyFont="1">
      <alignment vertical="center"/>
    </xf>
    <xf numFmtId="0" fontId="8" fillId="0" borderId="4" xfId="27" applyFont="1" applyBorder="1" applyAlignment="1">
      <alignment horizontal="center" vertical="top" wrapText="1"/>
    </xf>
    <xf numFmtId="0" fontId="18" fillId="0" borderId="4" xfId="27" applyFont="1" applyBorder="1" applyAlignment="1">
      <alignment vertical="center" wrapText="1"/>
    </xf>
    <xf numFmtId="0" fontId="8" fillId="18" borderId="4" xfId="0" applyFont="1" applyFill="1" applyBorder="1" applyAlignment="1">
      <alignment horizontal="center" vertical="center" wrapText="1"/>
    </xf>
    <xf numFmtId="0" fontId="7" fillId="0" borderId="4" xfId="0" applyFont="1" applyBorder="1" applyAlignment="1">
      <alignment horizontal="left" vertical="top"/>
    </xf>
    <xf numFmtId="0" fontId="7" fillId="17" borderId="4" xfId="0" applyFont="1" applyFill="1" applyBorder="1" applyAlignment="1">
      <alignment horizontal="left" vertical="top"/>
    </xf>
    <xf numFmtId="0" fontId="7" fillId="17" borderId="4" xfId="0" applyFont="1" applyFill="1" applyBorder="1" applyAlignment="1">
      <alignment horizontal="left" vertical="top" wrapText="1"/>
    </xf>
    <xf numFmtId="0" fontId="7" fillId="17" borderId="4" xfId="0" applyFont="1" applyFill="1" applyBorder="1" applyAlignment="1">
      <alignment vertical="top"/>
    </xf>
    <xf numFmtId="0" fontId="47" fillId="0" borderId="0" xfId="0" applyFont="1"/>
    <xf numFmtId="0" fontId="47" fillId="0" borderId="4" xfId="0" applyFont="1" applyBorder="1"/>
    <xf numFmtId="0" fontId="7" fillId="0" borderId="4" xfId="0" applyFont="1" applyBorder="1" applyAlignment="1">
      <alignment horizontal="left"/>
    </xf>
    <xf numFmtId="0" fontId="8" fillId="0" borderId="4" xfId="0" applyFont="1" applyBorder="1" applyAlignment="1">
      <alignment horizontal="left" vertical="top"/>
    </xf>
    <xf numFmtId="0" fontId="8" fillId="17" borderId="4" xfId="0" applyFont="1" applyFill="1" applyBorder="1" applyAlignment="1">
      <alignment horizontal="left" vertical="top"/>
    </xf>
    <xf numFmtId="0" fontId="7" fillId="0" borderId="0" xfId="0" applyFont="1" applyAlignment="1">
      <alignment horizontal="left"/>
    </xf>
    <xf numFmtId="0" fontId="8" fillId="0" borderId="0" xfId="0" applyFont="1" applyAlignment="1">
      <alignment horizontal="left" vertical="top"/>
    </xf>
    <xf numFmtId="0" fontId="8" fillId="17" borderId="0" xfId="0" applyFont="1" applyFill="1" applyAlignment="1">
      <alignment horizontal="left" vertical="top"/>
    </xf>
    <xf numFmtId="0" fontId="49" fillId="19" borderId="4" xfId="0" applyFont="1" applyFill="1" applyBorder="1" applyAlignment="1">
      <alignment horizontal="center" vertical="center"/>
    </xf>
    <xf numFmtId="0" fontId="48" fillId="0" borderId="4" xfId="0" applyFont="1" applyBorder="1"/>
    <xf numFmtId="0" fontId="48" fillId="0" borderId="4" xfId="0" applyFont="1" applyBorder="1" applyAlignment="1">
      <alignment horizontal="left"/>
    </xf>
    <xf numFmtId="0" fontId="48" fillId="17" borderId="4" xfId="0" applyFont="1" applyFill="1" applyBorder="1"/>
    <xf numFmtId="0" fontId="48" fillId="20" borderId="4" xfId="0" applyFont="1" applyFill="1" applyBorder="1"/>
    <xf numFmtId="0" fontId="48" fillId="21" borderId="4" xfId="0" applyFont="1" applyFill="1" applyBorder="1"/>
    <xf numFmtId="0" fontId="47" fillId="0" borderId="4" xfId="0" applyFont="1" applyBorder="1" applyAlignment="1">
      <alignment vertical="center"/>
    </xf>
    <xf numFmtId="0" fontId="47" fillId="0" borderId="4" xfId="0" applyFont="1" applyBorder="1" applyAlignment="1">
      <alignment horizontal="center" vertical="center"/>
    </xf>
    <xf numFmtId="0" fontId="50" fillId="0" borderId="4" xfId="0" applyFont="1" applyBorder="1" applyAlignment="1">
      <alignment vertical="center"/>
    </xf>
    <xf numFmtId="0" fontId="50" fillId="0" borderId="4" xfId="0" applyFont="1" applyBorder="1" applyAlignment="1">
      <alignment horizontal="center" vertical="center"/>
    </xf>
    <xf numFmtId="43" fontId="9" fillId="0" borderId="4" xfId="74" applyFont="1" applyFill="1" applyBorder="1" applyAlignment="1">
      <alignment vertical="center"/>
    </xf>
    <xf numFmtId="0" fontId="13" fillId="0" borderId="0" xfId="27" applyFont="1" applyAlignment="1">
      <alignment vertical="center" wrapText="1"/>
    </xf>
    <xf numFmtId="0" fontId="53" fillId="8" borderId="4" xfId="40" applyFont="1" applyFill="1" applyBorder="1" applyAlignment="1">
      <alignment horizontal="left"/>
    </xf>
    <xf numFmtId="165" fontId="7" fillId="8" borderId="4" xfId="75" applyFont="1" applyFill="1" applyBorder="1" applyAlignment="1">
      <alignment horizontal="center"/>
    </xf>
    <xf numFmtId="165" fontId="7" fillId="8" borderId="4" xfId="10" applyNumberFormat="1" applyFont="1" applyFill="1" applyBorder="1" applyAlignment="1">
      <alignment horizontal="left"/>
    </xf>
    <xf numFmtId="165" fontId="7" fillId="0" borderId="4" xfId="75" applyFont="1" applyBorder="1" applyAlignment="1">
      <alignment horizontal="center" vertical="center"/>
    </xf>
    <xf numFmtId="177" fontId="7" fillId="8" borderId="4" xfId="75" applyNumberFormat="1" applyFont="1" applyFill="1" applyBorder="1" applyAlignment="1">
      <alignment horizontal="center"/>
    </xf>
    <xf numFmtId="177" fontId="7" fillId="0" borderId="4" xfId="75" applyNumberFormat="1" applyFont="1" applyBorder="1" applyAlignment="1">
      <alignment horizontal="center" vertical="center"/>
    </xf>
    <xf numFmtId="0" fontId="52" fillId="22" borderId="4" xfId="40" applyFont="1" applyFill="1" applyBorder="1" applyAlignment="1">
      <alignment vertical="center"/>
    </xf>
    <xf numFmtId="165" fontId="7" fillId="0" borderId="4" xfId="11" applyNumberFormat="1" applyFont="1" applyBorder="1" applyAlignment="1">
      <alignment vertical="center" wrapText="1"/>
    </xf>
    <xf numFmtId="165" fontId="7" fillId="0" borderId="4" xfId="15" applyNumberFormat="1" applyFont="1" applyBorder="1">
      <alignment vertical="center"/>
    </xf>
    <xf numFmtId="165" fontId="7" fillId="0" borderId="10" xfId="75" applyFont="1" applyBorder="1" applyAlignment="1">
      <alignment horizontal="center" vertical="center" wrapText="1"/>
    </xf>
    <xf numFmtId="165" fontId="8" fillId="7" borderId="12" xfId="11" applyNumberFormat="1" applyFont="1" applyFill="1" applyBorder="1" applyAlignment="1">
      <alignment horizontal="left" vertical="center" wrapText="1"/>
    </xf>
    <xf numFmtId="165" fontId="7" fillId="0" borderId="4" xfId="17" applyNumberFormat="1" applyFont="1" applyBorder="1" applyAlignment="1">
      <alignment horizontal="center" vertical="center"/>
    </xf>
    <xf numFmtId="2" fontId="7" fillId="0" borderId="4" xfId="17" applyNumberFormat="1" applyFont="1" applyBorder="1" applyAlignment="1">
      <alignment horizontal="center" vertical="center"/>
    </xf>
    <xf numFmtId="165" fontId="7" fillId="8" borderId="4" xfId="0" applyNumberFormat="1" applyFont="1" applyFill="1" applyBorder="1" applyAlignment="1">
      <alignment horizontal="left"/>
    </xf>
    <xf numFmtId="165" fontId="7" fillId="8" borderId="4" xfId="75" applyFont="1" applyFill="1" applyBorder="1" applyAlignment="1">
      <alignment horizontal="left"/>
    </xf>
    <xf numFmtId="2" fontId="30" fillId="8" borderId="4" xfId="0" applyNumberFormat="1" applyFont="1" applyFill="1" applyBorder="1" applyAlignment="1">
      <alignment horizontal="center" wrapText="1"/>
    </xf>
    <xf numFmtId="165" fontId="8" fillId="8" borderId="4" xfId="75" applyFont="1" applyFill="1" applyBorder="1" applyAlignment="1">
      <alignment horizontal="left" vertical="center"/>
    </xf>
    <xf numFmtId="165" fontId="7" fillId="0" borderId="4" xfId="40" applyNumberFormat="1" applyFont="1" applyBorder="1" applyAlignment="1">
      <alignment horizontal="left" vertical="top"/>
    </xf>
    <xf numFmtId="165" fontId="8" fillId="0" borderId="4" xfId="40" applyNumberFormat="1" applyFont="1" applyBorder="1" applyAlignment="1">
      <alignment horizontal="left" vertical="top"/>
    </xf>
    <xf numFmtId="0" fontId="52" fillId="4" borderId="4" xfId="27" applyFont="1" applyFill="1" applyBorder="1" applyAlignment="1">
      <alignment horizontal="center" vertical="center" wrapText="1"/>
    </xf>
    <xf numFmtId="0" fontId="53" fillId="0" borderId="0" xfId="0" applyFont="1"/>
    <xf numFmtId="0" fontId="52" fillId="0" borderId="4" xfId="0" applyFont="1" applyBorder="1" applyAlignment="1">
      <alignment horizontal="center" vertical="center"/>
    </xf>
    <xf numFmtId="10" fontId="53" fillId="0" borderId="4" xfId="0" applyNumberFormat="1" applyFont="1" applyBorder="1" applyAlignment="1">
      <alignment horizontal="center" vertical="center"/>
    </xf>
    <xf numFmtId="165" fontId="53" fillId="0" borderId="4" xfId="77" applyFont="1" applyBorder="1" applyAlignment="1">
      <alignment horizontal="center" vertical="center"/>
    </xf>
    <xf numFmtId="9" fontId="53" fillId="0" borderId="4" xfId="0" applyNumberFormat="1" applyFont="1" applyBorder="1" applyAlignment="1">
      <alignment horizontal="center" vertical="center"/>
    </xf>
    <xf numFmtId="165" fontId="53" fillId="0" borderId="4" xfId="0" applyNumberFormat="1" applyFont="1" applyBorder="1"/>
    <xf numFmtId="9" fontId="53" fillId="0" borderId="4" xfId="30" applyFont="1" applyBorder="1" applyAlignment="1">
      <alignment horizontal="center" vertical="center"/>
    </xf>
    <xf numFmtId="10" fontId="53" fillId="0" borderId="4" xfId="40" applyNumberFormat="1" applyFont="1" applyBorder="1" applyAlignment="1">
      <alignment horizontal="center" vertical="center"/>
    </xf>
    <xf numFmtId="165" fontId="53" fillId="0" borderId="0" xfId="0" applyNumberFormat="1" applyFont="1"/>
    <xf numFmtId="0" fontId="55" fillId="0" borderId="0" xfId="0" applyFont="1" applyAlignment="1">
      <alignment horizontal="left"/>
    </xf>
    <xf numFmtId="0" fontId="54" fillId="4" borderId="12" xfId="27" applyFont="1" applyFill="1" applyBorder="1" applyAlignment="1">
      <alignment vertical="center" wrapText="1"/>
    </xf>
    <xf numFmtId="0" fontId="54" fillId="4" borderId="12" xfId="27" applyFont="1" applyFill="1" applyBorder="1" applyAlignment="1">
      <alignment horizontal="center" vertical="center" wrapText="1"/>
    </xf>
    <xf numFmtId="0" fontId="56" fillId="0" borderId="0" xfId="0" applyFont="1"/>
    <xf numFmtId="0" fontId="56" fillId="0" borderId="4" xfId="0" applyFont="1" applyBorder="1"/>
    <xf numFmtId="0" fontId="56" fillId="0" borderId="4" xfId="0" applyFont="1" applyBorder="1" applyAlignment="1">
      <alignment horizontal="center" vertical="center"/>
    </xf>
    <xf numFmtId="9" fontId="56" fillId="0" borderId="4" xfId="0" applyNumberFormat="1" applyFont="1" applyBorder="1"/>
    <xf numFmtId="10" fontId="56" fillId="0" borderId="4" xfId="0" applyNumberFormat="1" applyFont="1" applyBorder="1"/>
    <xf numFmtId="10" fontId="56" fillId="0" borderId="4" xfId="30" applyNumberFormat="1" applyFont="1" applyBorder="1"/>
    <xf numFmtId="10" fontId="56" fillId="23" borderId="4" xfId="0" applyNumberFormat="1" applyFont="1" applyFill="1" applyBorder="1"/>
    <xf numFmtId="0" fontId="56" fillId="0" borderId="4" xfId="0" applyFont="1" applyBorder="1" applyAlignment="1">
      <alignment wrapText="1"/>
    </xf>
    <xf numFmtId="0" fontId="57" fillId="0" borderId="0" xfId="0" applyFont="1"/>
    <xf numFmtId="0" fontId="56" fillId="0" borderId="0" xfId="0" applyFont="1" applyAlignment="1">
      <alignment horizontal="center" vertical="center"/>
    </xf>
    <xf numFmtId="175" fontId="56" fillId="0" borderId="4" xfId="37" applyNumberFormat="1" applyFont="1" applyFill="1" applyBorder="1" applyAlignment="1">
      <alignment horizontal="left"/>
    </xf>
    <xf numFmtId="175" fontId="56" fillId="0" borderId="4" xfId="37" applyNumberFormat="1" applyFont="1" applyFill="1" applyBorder="1"/>
    <xf numFmtId="165" fontId="7" fillId="0" borderId="4" xfId="40" applyNumberFormat="1" applyFont="1" applyBorder="1"/>
    <xf numFmtId="165" fontId="7" fillId="0" borderId="4" xfId="75" applyFont="1" applyBorder="1"/>
    <xf numFmtId="165" fontId="7" fillId="0" borderId="4" xfId="75" applyFont="1" applyBorder="1" applyAlignment="1">
      <alignment horizontal="left" vertical="top"/>
    </xf>
    <xf numFmtId="165" fontId="53" fillId="0" borderId="4" xfId="40" applyNumberFormat="1" applyFont="1" applyBorder="1"/>
    <xf numFmtId="165" fontId="7" fillId="8" borderId="4" xfId="75" applyFont="1" applyFill="1" applyBorder="1"/>
    <xf numFmtId="165" fontId="7" fillId="0" borderId="4" xfId="75" applyFont="1" applyBorder="1" applyAlignment="1">
      <alignment vertical="top"/>
    </xf>
    <xf numFmtId="9" fontId="8" fillId="0" borderId="0" xfId="76" applyFont="1" applyAlignment="1">
      <alignment horizontal="left" vertical="top"/>
    </xf>
    <xf numFmtId="165" fontId="7" fillId="0" borderId="4" xfId="14" applyNumberFormat="1" applyFont="1" applyBorder="1">
      <alignment vertical="center"/>
    </xf>
    <xf numFmtId="0" fontId="13" fillId="0" borderId="0" xfId="16" applyFont="1" applyAlignment="1">
      <alignment horizontal="center" vertical="center"/>
    </xf>
    <xf numFmtId="165" fontId="18" fillId="0" borderId="4" xfId="75" applyFont="1" applyBorder="1" applyAlignment="1">
      <alignment horizontal="center" vertical="center"/>
    </xf>
    <xf numFmtId="165" fontId="7" fillId="0" borderId="4" xfId="75" applyFont="1" applyBorder="1" applyAlignment="1">
      <alignment vertical="center"/>
    </xf>
    <xf numFmtId="165" fontId="18" fillId="0" borderId="4" xfId="75" applyFont="1" applyBorder="1" applyAlignment="1">
      <alignment vertical="center"/>
    </xf>
    <xf numFmtId="165" fontId="7" fillId="11" borderId="4" xfId="75" applyFont="1" applyFill="1" applyBorder="1" applyAlignment="1">
      <alignment vertical="center"/>
    </xf>
    <xf numFmtId="165" fontId="13" fillId="0" borderId="4" xfId="75" applyFont="1" applyBorder="1" applyAlignment="1">
      <alignment vertical="center"/>
    </xf>
    <xf numFmtId="165" fontId="13" fillId="0" borderId="4" xfId="75" applyFont="1" applyBorder="1" applyAlignment="1">
      <alignment horizontal="center" vertical="center"/>
    </xf>
    <xf numFmtId="0" fontId="7" fillId="0" borderId="10" xfId="14" applyFont="1" applyBorder="1">
      <alignment vertical="center"/>
    </xf>
    <xf numFmtId="0" fontId="18" fillId="0" borderId="4" xfId="16" applyFont="1" applyBorder="1" applyAlignment="1">
      <alignment vertical="center" wrapText="1"/>
    </xf>
    <xf numFmtId="165" fontId="58" fillId="0" borderId="4" xfId="77" applyFont="1" applyBorder="1" applyAlignment="1">
      <alignment vertical="center" wrapText="1"/>
    </xf>
    <xf numFmtId="0" fontId="58" fillId="0" borderId="4" xfId="73" applyFont="1" applyBorder="1" applyAlignment="1">
      <alignment vertical="center" wrapText="1"/>
    </xf>
    <xf numFmtId="165" fontId="7" fillId="5" borderId="4" xfId="75" applyFont="1" applyFill="1" applyBorder="1" applyAlignment="1">
      <alignment horizontal="left"/>
    </xf>
    <xf numFmtId="165" fontId="8" fillId="5" borderId="4" xfId="75" applyFont="1" applyFill="1" applyBorder="1" applyAlignment="1">
      <alignment horizontal="left"/>
    </xf>
    <xf numFmtId="165" fontId="8" fillId="0" borderId="4" xfId="75" applyFont="1" applyBorder="1" applyAlignment="1">
      <alignment vertical="center"/>
    </xf>
    <xf numFmtId="165" fontId="7" fillId="5" borderId="4" xfId="75" applyFont="1" applyFill="1" applyBorder="1" applyAlignment="1">
      <alignment horizontal="center"/>
    </xf>
    <xf numFmtId="165" fontId="7" fillId="5" borderId="4" xfId="75" applyFont="1" applyFill="1" applyBorder="1" applyAlignment="1">
      <alignment vertical="center"/>
    </xf>
    <xf numFmtId="165" fontId="7" fillId="8" borderId="4" xfId="75" applyFont="1" applyFill="1" applyBorder="1" applyAlignment="1">
      <alignment vertical="center"/>
    </xf>
    <xf numFmtId="165" fontId="8" fillId="5" borderId="4" xfId="75" applyFont="1" applyFill="1" applyBorder="1"/>
    <xf numFmtId="10" fontId="7" fillId="5" borderId="4" xfId="10" applyNumberFormat="1" applyFont="1" applyFill="1" applyBorder="1"/>
    <xf numFmtId="165" fontId="7" fillId="5" borderId="4" xfId="75" applyFont="1" applyFill="1" applyBorder="1"/>
    <xf numFmtId="10" fontId="7" fillId="8" borderId="4" xfId="15" applyNumberFormat="1" applyFont="1" applyFill="1" applyBorder="1">
      <alignment vertical="center"/>
    </xf>
    <xf numFmtId="10" fontId="7" fillId="5" borderId="4" xfId="10" applyNumberFormat="1" applyFont="1" applyFill="1" applyBorder="1" applyAlignment="1">
      <alignment horizontal="center"/>
    </xf>
    <xf numFmtId="165" fontId="7" fillId="0" borderId="4" xfId="75" applyFont="1" applyBorder="1" applyAlignment="1">
      <alignment vertical="top" wrapText="1"/>
    </xf>
    <xf numFmtId="165" fontId="7" fillId="5" borderId="4" xfId="75" applyFont="1" applyFill="1" applyBorder="1" applyAlignment="1">
      <alignment horizontal="left" wrapText="1"/>
    </xf>
    <xf numFmtId="165" fontId="8" fillId="4" borderId="4" xfId="75" applyFont="1" applyFill="1" applyBorder="1" applyAlignment="1">
      <alignment horizontal="center" vertical="center"/>
    </xf>
    <xf numFmtId="165" fontId="8" fillId="4" borderId="4" xfId="75" applyFont="1" applyFill="1" applyBorder="1" applyAlignment="1">
      <alignment horizontal="center" vertical="center" wrapText="1"/>
    </xf>
    <xf numFmtId="165" fontId="7" fillId="0" borderId="0" xfId="75" applyFont="1" applyAlignment="1">
      <alignment vertical="center"/>
    </xf>
    <xf numFmtId="165" fontId="8" fillId="0" borderId="0" xfId="75" applyFont="1" applyAlignment="1">
      <alignment horizontal="centerContinuous"/>
    </xf>
    <xf numFmtId="165" fontId="7" fillId="0" borderId="0" xfId="75" applyFont="1"/>
    <xf numFmtId="165" fontId="8" fillId="0" borderId="0" xfId="75" applyFont="1"/>
    <xf numFmtId="165" fontId="8" fillId="18" borderId="4" xfId="75" applyFont="1" applyFill="1" applyBorder="1" applyAlignment="1">
      <alignment horizontal="center" vertical="center" wrapText="1"/>
    </xf>
    <xf numFmtId="165" fontId="8" fillId="0" borderId="4" xfId="75" applyFont="1" applyBorder="1"/>
    <xf numFmtId="165" fontId="30" fillId="0" borderId="4" xfId="75" applyFont="1" applyBorder="1" applyAlignment="1">
      <alignment horizontal="center" vertical="center"/>
    </xf>
    <xf numFmtId="165" fontId="30" fillId="0" borderId="4" xfId="75" applyFont="1" applyBorder="1" applyAlignment="1">
      <alignment horizontal="center" vertical="center" wrapText="1"/>
    </xf>
    <xf numFmtId="165" fontId="7" fillId="0" borderId="4" xfId="75" applyFont="1" applyBorder="1" applyAlignment="1">
      <alignment horizontal="left" vertical="center"/>
    </xf>
    <xf numFmtId="165" fontId="30" fillId="0" borderId="4" xfId="75" applyFont="1" applyBorder="1" applyAlignment="1">
      <alignment vertical="center"/>
    </xf>
    <xf numFmtId="165" fontId="8" fillId="0" borderId="4" xfId="75" applyFont="1" applyBorder="1" applyAlignment="1">
      <alignment horizontal="center" vertical="center"/>
    </xf>
    <xf numFmtId="165" fontId="7" fillId="0" borderId="4" xfId="27" applyNumberFormat="1" applyFont="1" applyBorder="1">
      <alignment vertical="center"/>
    </xf>
    <xf numFmtId="10" fontId="53" fillId="0" borderId="4" xfId="76" applyNumberFormat="1" applyFont="1" applyBorder="1" applyAlignment="1">
      <alignment vertical="center"/>
    </xf>
    <xf numFmtId="10" fontId="7" fillId="0" borderId="4" xfId="76" applyNumberFormat="1" applyFont="1" applyBorder="1" applyAlignment="1">
      <alignment vertical="center"/>
    </xf>
    <xf numFmtId="10" fontId="7" fillId="0" borderId="4" xfId="76" applyNumberFormat="1" applyFont="1" applyBorder="1" applyAlignment="1">
      <alignment horizontal="center" vertical="center"/>
    </xf>
    <xf numFmtId="10" fontId="7" fillId="0" borderId="4" xfId="15" applyNumberFormat="1" applyFont="1" applyBorder="1" applyAlignment="1">
      <alignment horizontal="center" vertical="center"/>
    </xf>
    <xf numFmtId="10" fontId="7" fillId="0" borderId="4" xfId="15" applyNumberFormat="1" applyFont="1" applyBorder="1">
      <alignment vertical="center"/>
    </xf>
    <xf numFmtId="0" fontId="56" fillId="0" borderId="0" xfId="78" applyFont="1"/>
    <xf numFmtId="0" fontId="52" fillId="0" borderId="26" xfId="40" applyFont="1" applyBorder="1" applyAlignment="1">
      <alignment vertical="top"/>
    </xf>
    <xf numFmtId="0" fontId="52" fillId="14" borderId="27" xfId="78" applyFont="1" applyFill="1" applyBorder="1" applyAlignment="1">
      <alignment horizontal="center" vertical="center" wrapText="1"/>
    </xf>
    <xf numFmtId="0" fontId="53" fillId="0" borderId="27" xfId="78" applyFont="1" applyBorder="1"/>
    <xf numFmtId="2" fontId="53" fillId="0" borderId="27" xfId="78" applyNumberFormat="1" applyFont="1" applyBorder="1" applyAlignment="1">
      <alignment horizontal="center"/>
    </xf>
    <xf numFmtId="10" fontId="53" fillId="0" borderId="27" xfId="78" applyNumberFormat="1" applyFont="1" applyBorder="1" applyAlignment="1">
      <alignment horizontal="center"/>
    </xf>
    <xf numFmtId="10" fontId="53" fillId="23" borderId="27" xfId="78" applyNumberFormat="1" applyFont="1" applyFill="1" applyBorder="1" applyAlignment="1">
      <alignment horizontal="center"/>
    </xf>
    <xf numFmtId="10" fontId="56" fillId="0" borderId="0" xfId="78" applyNumberFormat="1" applyFont="1"/>
    <xf numFmtId="165" fontId="56" fillId="0" borderId="0" xfId="78" applyNumberFormat="1" applyFont="1"/>
    <xf numFmtId="10" fontId="56" fillId="0" borderId="0" xfId="30" applyNumberFormat="1" applyFont="1"/>
    <xf numFmtId="0" fontId="52" fillId="0" borderId="26" xfId="40" applyFont="1" applyBorder="1" applyAlignment="1">
      <alignment horizontal="center" vertical="top"/>
    </xf>
    <xf numFmtId="10" fontId="7" fillId="0" borderId="4" xfId="27" applyNumberFormat="1" applyFont="1" applyBorder="1">
      <alignment vertical="center"/>
    </xf>
    <xf numFmtId="10" fontId="56" fillId="23" borderId="4" xfId="30" applyNumberFormat="1" applyFont="1" applyFill="1" applyBorder="1"/>
    <xf numFmtId="10" fontId="32" fillId="0" borderId="4" xfId="72" applyNumberFormat="1" applyFont="1" applyBorder="1" applyAlignment="1">
      <alignment vertical="center"/>
    </xf>
    <xf numFmtId="10" fontId="33" fillId="0" borderId="4" xfId="76" applyNumberFormat="1" applyFont="1" applyBorder="1" applyAlignment="1">
      <alignment vertical="center"/>
    </xf>
    <xf numFmtId="165" fontId="54" fillId="9" borderId="4" xfId="77" applyFont="1" applyFill="1" applyBorder="1" applyAlignment="1">
      <alignment horizontal="center" vertical="center"/>
    </xf>
    <xf numFmtId="0" fontId="54" fillId="9" borderId="4" xfId="78" applyFont="1" applyFill="1" applyBorder="1" applyAlignment="1">
      <alignment horizontal="center" vertical="center"/>
    </xf>
    <xf numFmtId="0" fontId="57" fillId="0" borderId="4" xfId="78" applyFont="1" applyBorder="1"/>
    <xf numFmtId="165" fontId="54" fillId="0" borderId="4" xfId="77" applyFont="1" applyBorder="1"/>
    <xf numFmtId="165" fontId="56" fillId="0" borderId="4" xfId="78" applyNumberFormat="1" applyFont="1" applyBorder="1"/>
    <xf numFmtId="165" fontId="56" fillId="0" borderId="4" xfId="77" applyFont="1" applyBorder="1"/>
    <xf numFmtId="0" fontId="56" fillId="0" borderId="4" xfId="78" applyFont="1" applyBorder="1"/>
    <xf numFmtId="0" fontId="54" fillId="0" borderId="4" xfId="78" applyFont="1" applyBorder="1"/>
    <xf numFmtId="165" fontId="56" fillId="0" borderId="0" xfId="77" applyFont="1"/>
    <xf numFmtId="165" fontId="7" fillId="0" borderId="4" xfId="0" applyNumberFormat="1" applyFont="1" applyBorder="1" applyAlignment="1">
      <alignment vertical="top" wrapText="1"/>
    </xf>
    <xf numFmtId="10" fontId="7" fillId="0" borderId="4" xfId="76" applyNumberFormat="1" applyFont="1" applyBorder="1" applyAlignment="1">
      <alignment vertical="top" wrapText="1"/>
    </xf>
    <xf numFmtId="165" fontId="7" fillId="0" borderId="4" xfId="0" applyNumberFormat="1" applyFont="1" applyBorder="1" applyAlignment="1">
      <alignment vertical="top"/>
    </xf>
    <xf numFmtId="0" fontId="7" fillId="8" borderId="4" xfId="0" applyFont="1" applyFill="1" applyBorder="1" applyAlignment="1">
      <alignment horizontal="center" wrapText="1"/>
    </xf>
    <xf numFmtId="165" fontId="7" fillId="8" borderId="4" xfId="0" applyNumberFormat="1" applyFont="1" applyFill="1" applyBorder="1" applyAlignment="1">
      <alignment horizontal="center" wrapText="1"/>
    </xf>
    <xf numFmtId="0" fontId="52" fillId="24" borderId="4" xfId="78" applyFont="1" applyFill="1" applyBorder="1" applyAlignment="1">
      <alignment horizontal="center" vertical="center"/>
    </xf>
    <xf numFmtId="0" fontId="53" fillId="0" borderId="0" xfId="78" applyFont="1"/>
    <xf numFmtId="0" fontId="53" fillId="0" borderId="4" xfId="78" applyFont="1" applyBorder="1" applyAlignment="1">
      <alignment wrapText="1"/>
    </xf>
    <xf numFmtId="165" fontId="53" fillId="0" borderId="4" xfId="78" applyNumberFormat="1" applyFont="1" applyBorder="1" applyAlignment="1">
      <alignment vertical="center"/>
    </xf>
    <xf numFmtId="0" fontId="53" fillId="0" borderId="4" xfId="78" applyFont="1" applyBorder="1"/>
    <xf numFmtId="165" fontId="56" fillId="0" borderId="4" xfId="77" applyFont="1" applyFill="1" applyBorder="1" applyAlignment="1">
      <alignment vertical="center"/>
    </xf>
    <xf numFmtId="165" fontId="53" fillId="0" borderId="0" xfId="78" applyNumberFormat="1" applyFont="1"/>
    <xf numFmtId="0" fontId="2" fillId="0" borderId="0" xfId="79" applyAlignment="1">
      <alignment wrapText="1"/>
    </xf>
    <xf numFmtId="165" fontId="8" fillId="0" borderId="4" xfId="15" applyNumberFormat="1" applyFont="1" applyBorder="1">
      <alignment vertical="center"/>
    </xf>
    <xf numFmtId="165" fontId="7" fillId="5" borderId="4" xfId="75" quotePrefix="1" applyFont="1" applyFill="1" applyBorder="1" applyAlignment="1">
      <alignment horizontal="left" vertical="top" wrapText="1"/>
    </xf>
    <xf numFmtId="10" fontId="32" fillId="8" borderId="4" xfId="76" applyNumberFormat="1" applyFont="1" applyFill="1" applyBorder="1"/>
    <xf numFmtId="10" fontId="56" fillId="0" borderId="4" xfId="76" applyNumberFormat="1" applyFont="1" applyBorder="1"/>
    <xf numFmtId="165" fontId="56" fillId="0" borderId="4" xfId="77" applyFont="1" applyFill="1" applyBorder="1"/>
    <xf numFmtId="0" fontId="54" fillId="24" borderId="4" xfId="78" applyFont="1" applyFill="1" applyBorder="1" applyAlignment="1">
      <alignment horizontal="center"/>
    </xf>
    <xf numFmtId="14" fontId="56" fillId="0" borderId="4" xfId="78" applyNumberFormat="1" applyFont="1" applyBorder="1"/>
    <xf numFmtId="10" fontId="56" fillId="0" borderId="4" xfId="78" applyNumberFormat="1" applyFont="1" applyBorder="1"/>
    <xf numFmtId="14" fontId="54" fillId="0" borderId="4" xfId="78" applyNumberFormat="1" applyFont="1" applyBorder="1"/>
    <xf numFmtId="10" fontId="54" fillId="0" borderId="4" xfId="78" applyNumberFormat="1" applyFont="1" applyBorder="1"/>
    <xf numFmtId="0" fontId="52" fillId="24" borderId="4" xfId="78" applyFont="1" applyFill="1" applyBorder="1" applyAlignment="1">
      <alignment horizontal="center" vertical="center" wrapText="1"/>
    </xf>
    <xf numFmtId="2" fontId="53" fillId="0" borderId="4" xfId="78" applyNumberFormat="1" applyFont="1" applyBorder="1" applyAlignment="1">
      <alignment horizontal="center" vertical="center"/>
    </xf>
    <xf numFmtId="2" fontId="53" fillId="0" borderId="0" xfId="78" applyNumberFormat="1" applyFont="1"/>
    <xf numFmtId="0" fontId="53" fillId="0" borderId="4" xfId="78" applyFont="1" applyBorder="1" applyAlignment="1">
      <alignment vertical="center"/>
    </xf>
    <xf numFmtId="2" fontId="52" fillId="0" borderId="4" xfId="78" applyNumberFormat="1" applyFont="1" applyBorder="1" applyAlignment="1">
      <alignment horizontal="center" vertical="center"/>
    </xf>
    <xf numFmtId="43" fontId="8" fillId="0" borderId="4" xfId="15" applyNumberFormat="1" applyFont="1" applyBorder="1">
      <alignment vertical="center"/>
    </xf>
    <xf numFmtId="165" fontId="53" fillId="0" borderId="4" xfId="27" applyNumberFormat="1" applyFont="1" applyBorder="1">
      <alignment vertical="center"/>
    </xf>
    <xf numFmtId="0" fontId="53" fillId="0" borderId="4" xfId="27" applyFont="1" applyBorder="1">
      <alignment vertical="center"/>
    </xf>
    <xf numFmtId="165" fontId="52" fillId="0" borderId="4" xfId="27" applyNumberFormat="1" applyFont="1" applyBorder="1">
      <alignment vertical="center"/>
    </xf>
    <xf numFmtId="43" fontId="58" fillId="0" borderId="4" xfId="77" applyNumberFormat="1" applyFont="1" applyFill="1" applyBorder="1" applyAlignment="1">
      <alignment horizontal="center" vertical="center"/>
    </xf>
    <xf numFmtId="165" fontId="8" fillId="0" borderId="0" xfId="10" applyNumberFormat="1" applyFont="1"/>
    <xf numFmtId="0" fontId="44" fillId="0" borderId="0" xfId="67" applyFont="1" applyAlignment="1">
      <alignment horizontal="left"/>
    </xf>
    <xf numFmtId="176" fontId="44" fillId="0" borderId="0" xfId="69" applyNumberFormat="1" applyFont="1" applyFill="1" applyBorder="1"/>
    <xf numFmtId="165" fontId="43" fillId="0" borderId="4" xfId="75" applyFont="1" applyBorder="1"/>
    <xf numFmtId="165" fontId="43" fillId="0" borderId="4" xfId="75" applyFont="1" applyFill="1" applyBorder="1"/>
    <xf numFmtId="165" fontId="44" fillId="12" borderId="4" xfId="75" applyFont="1" applyFill="1" applyBorder="1"/>
    <xf numFmtId="10" fontId="65" fillId="0" borderId="4" xfId="82" applyNumberFormat="1" applyFont="1" applyBorder="1"/>
    <xf numFmtId="165" fontId="65" fillId="15" borderId="4" xfId="80" applyFont="1" applyFill="1" applyBorder="1"/>
    <xf numFmtId="165" fontId="65" fillId="8" borderId="4" xfId="80" applyFont="1" applyFill="1" applyBorder="1"/>
    <xf numFmtId="43" fontId="65" fillId="0" borderId="4" xfId="83" applyFont="1" applyFill="1" applyBorder="1" applyAlignment="1">
      <alignment vertical="center"/>
    </xf>
    <xf numFmtId="10" fontId="65" fillId="0" borderId="4" xfId="30" applyNumberFormat="1" applyFont="1" applyFill="1" applyBorder="1" applyAlignment="1">
      <alignment vertical="center"/>
    </xf>
    <xf numFmtId="165" fontId="65" fillId="11" borderId="4" xfId="80" applyFont="1" applyFill="1" applyBorder="1"/>
    <xf numFmtId="10" fontId="44" fillId="12" borderId="4" xfId="76" applyNumberFormat="1" applyFont="1" applyFill="1" applyBorder="1"/>
    <xf numFmtId="9" fontId="43" fillId="0" borderId="0" xfId="76" applyFont="1"/>
    <xf numFmtId="165" fontId="7" fillId="0" borderId="4" xfId="0" applyNumberFormat="1" applyFont="1" applyBorder="1"/>
    <xf numFmtId="165" fontId="7" fillId="0" borderId="0" xfId="0" applyNumberFormat="1" applyFont="1"/>
    <xf numFmtId="165" fontId="7" fillId="0" borderId="0" xfId="75" applyFont="1" applyAlignment="1">
      <alignment wrapText="1"/>
    </xf>
    <xf numFmtId="165" fontId="7" fillId="0" borderId="0" xfId="0" applyNumberFormat="1" applyFont="1" applyAlignment="1">
      <alignment wrapText="1"/>
    </xf>
    <xf numFmtId="165" fontId="7" fillId="5" borderId="4" xfId="10" applyNumberFormat="1" applyFont="1" applyFill="1" applyBorder="1" applyAlignment="1">
      <alignment horizontal="left"/>
    </xf>
    <xf numFmtId="165" fontId="7" fillId="0" borderId="4" xfId="77" applyFont="1" applyBorder="1" applyAlignment="1">
      <alignment horizontal="center" vertical="center"/>
    </xf>
    <xf numFmtId="14" fontId="7" fillId="0" borderId="4" xfId="27" applyNumberFormat="1" applyFont="1" applyBorder="1" applyAlignment="1">
      <alignment horizontal="center" vertical="center"/>
    </xf>
    <xf numFmtId="9" fontId="7" fillId="0" borderId="4" xfId="30" applyFont="1" applyBorder="1" applyAlignment="1">
      <alignment horizontal="center" vertical="center"/>
    </xf>
    <xf numFmtId="165" fontId="8" fillId="0" borderId="4" xfId="77" applyFont="1" applyBorder="1" applyAlignment="1">
      <alignment horizontal="center" vertical="center"/>
    </xf>
    <xf numFmtId="0" fontId="8" fillId="0" borderId="4" xfId="27" applyFont="1" applyBorder="1" applyAlignment="1">
      <alignment horizontal="center" vertical="center"/>
    </xf>
    <xf numFmtId="10" fontId="7" fillId="5" borderId="4" xfId="76" applyNumberFormat="1" applyFont="1" applyFill="1" applyBorder="1" applyAlignment="1">
      <alignment horizontal="center"/>
    </xf>
    <xf numFmtId="0" fontId="52" fillId="14" borderId="4" xfId="78" applyFont="1" applyFill="1" applyBorder="1" applyAlignment="1">
      <alignment horizontal="center" vertical="center" wrapText="1"/>
    </xf>
    <xf numFmtId="0" fontId="54" fillId="14" borderId="4" xfId="0" applyFont="1" applyFill="1" applyBorder="1" applyAlignment="1">
      <alignment horizontal="center" vertical="center"/>
    </xf>
    <xf numFmtId="0" fontId="53" fillId="14" borderId="4" xfId="27" applyFont="1" applyFill="1" applyBorder="1">
      <alignment vertical="center"/>
    </xf>
    <xf numFmtId="10" fontId="53" fillId="0" borderId="4" xfId="27" applyNumberFormat="1" applyFont="1" applyBorder="1">
      <alignment vertical="center"/>
    </xf>
    <xf numFmtId="43" fontId="53" fillId="0" borderId="4" xfId="27" applyNumberFormat="1" applyFont="1" applyBorder="1">
      <alignment vertical="center"/>
    </xf>
    <xf numFmtId="14" fontId="56" fillId="0" borderId="4" xfId="0" applyNumberFormat="1" applyFont="1" applyBorder="1"/>
    <xf numFmtId="0" fontId="52" fillId="0" borderId="4" xfId="78" applyFont="1" applyBorder="1"/>
    <xf numFmtId="10" fontId="52" fillId="0" borderId="4" xfId="30" applyNumberFormat="1" applyFont="1" applyBorder="1" applyAlignment="1">
      <alignment vertical="center"/>
    </xf>
    <xf numFmtId="43" fontId="52" fillId="0" borderId="4" xfId="27" applyNumberFormat="1" applyFont="1" applyBorder="1">
      <alignment vertical="center"/>
    </xf>
    <xf numFmtId="0" fontId="54" fillId="0" borderId="4" xfId="0" applyFont="1" applyBorder="1" applyAlignment="1">
      <alignment vertical="center"/>
    </xf>
    <xf numFmtId="10" fontId="54" fillId="0" borderId="4" xfId="30" applyNumberFormat="1" applyFont="1" applyBorder="1" applyAlignment="1">
      <alignment vertical="center"/>
    </xf>
    <xf numFmtId="0" fontId="54" fillId="4" borderId="4" xfId="27" applyFont="1" applyFill="1" applyBorder="1" applyAlignment="1">
      <alignment horizontal="center" vertical="center" wrapText="1"/>
    </xf>
    <xf numFmtId="0" fontId="66" fillId="0" borderId="0" xfId="78" applyFont="1"/>
    <xf numFmtId="0" fontId="67" fillId="0" borderId="16" xfId="78" applyFont="1" applyBorder="1" applyAlignment="1">
      <alignment horizontal="center"/>
    </xf>
    <xf numFmtId="0" fontId="67" fillId="0" borderId="0" xfId="78" applyFont="1"/>
    <xf numFmtId="0" fontId="67" fillId="4" borderId="4" xfId="27" applyFont="1" applyFill="1" applyBorder="1" applyAlignment="1">
      <alignment horizontal="center" vertical="center" wrapText="1"/>
    </xf>
    <xf numFmtId="0" fontId="66" fillId="0" borderId="4" xfId="78" applyFont="1" applyBorder="1"/>
    <xf numFmtId="169" fontId="66" fillId="0" borderId="4" xfId="78" applyNumberFormat="1" applyFont="1" applyBorder="1"/>
    <xf numFmtId="165" fontId="66" fillId="0" borderId="4" xfId="77" applyFont="1" applyBorder="1"/>
    <xf numFmtId="10" fontId="66" fillId="0" borderId="0" xfId="78" applyNumberFormat="1" applyFont="1"/>
    <xf numFmtId="10" fontId="66" fillId="0" borderId="4" xfId="40" applyNumberFormat="1" applyFont="1" applyBorder="1"/>
    <xf numFmtId="165" fontId="66" fillId="0" borderId="4" xfId="78" applyNumberFormat="1" applyFont="1" applyBorder="1"/>
    <xf numFmtId="165" fontId="67" fillId="0" borderId="4" xfId="78" applyNumberFormat="1" applyFont="1" applyBorder="1" applyAlignment="1">
      <alignment vertical="center"/>
    </xf>
    <xf numFmtId="0" fontId="66" fillId="0" borderId="0" xfId="0" applyFont="1"/>
    <xf numFmtId="0" fontId="67" fillId="9" borderId="4" xfId="0" applyFont="1" applyFill="1" applyBorder="1" applyAlignment="1">
      <alignment horizontal="center" vertical="center" wrapText="1"/>
    </xf>
    <xf numFmtId="14" fontId="66" fillId="0" borderId="4" xfId="0" applyNumberFormat="1" applyFont="1" applyBorder="1"/>
    <xf numFmtId="0" fontId="66" fillId="0" borderId="4" xfId="0" applyFont="1" applyBorder="1"/>
    <xf numFmtId="177" fontId="65" fillId="0" borderId="4" xfId="77" applyNumberFormat="1" applyFont="1" applyBorder="1" applyAlignment="1">
      <alignment horizontal="right" vertical="center"/>
    </xf>
    <xf numFmtId="177" fontId="66" fillId="0" borderId="0" xfId="0" applyNumberFormat="1" applyFont="1"/>
    <xf numFmtId="0" fontId="67" fillId="0" borderId="4" xfId="0" applyFont="1" applyBorder="1" applyAlignment="1">
      <alignment horizontal="center" vertical="center" wrapText="1"/>
    </xf>
    <xf numFmtId="10" fontId="66" fillId="0" borderId="4" xfId="0" applyNumberFormat="1" applyFont="1" applyBorder="1"/>
    <xf numFmtId="165" fontId="66" fillId="0" borderId="0" xfId="75" applyFont="1"/>
    <xf numFmtId="0" fontId="66" fillId="25" borderId="4" xfId="78" applyFont="1" applyFill="1" applyBorder="1"/>
    <xf numFmtId="14" fontId="66" fillId="25" borderId="4" xfId="0" applyNumberFormat="1" applyFont="1" applyFill="1" applyBorder="1"/>
    <xf numFmtId="0" fontId="66" fillId="25" borderId="4" xfId="0" applyFont="1" applyFill="1" applyBorder="1"/>
    <xf numFmtId="10" fontId="66" fillId="25" borderId="4" xfId="0" applyNumberFormat="1" applyFont="1" applyFill="1" applyBorder="1"/>
    <xf numFmtId="0" fontId="66" fillId="25" borderId="4" xfId="0" quotePrefix="1" applyFont="1" applyFill="1" applyBorder="1" applyAlignment="1">
      <alignment horizontal="center" vertical="center"/>
    </xf>
    <xf numFmtId="177" fontId="65" fillId="25" borderId="4" xfId="77" applyNumberFormat="1" applyFont="1" applyFill="1" applyBorder="1" applyAlignment="1">
      <alignment horizontal="right" vertical="center"/>
    </xf>
    <xf numFmtId="0" fontId="67" fillId="0" borderId="0" xfId="27" applyFont="1" applyAlignment="1">
      <alignment horizontal="center" vertical="center" wrapText="1"/>
    </xf>
    <xf numFmtId="165" fontId="66" fillId="0" borderId="0" xfId="78" applyNumberFormat="1" applyFont="1" applyAlignment="1">
      <alignment horizontal="center" vertical="center"/>
    </xf>
    <xf numFmtId="165" fontId="66" fillId="0" borderId="0" xfId="75" applyFont="1" applyFill="1"/>
    <xf numFmtId="165" fontId="66" fillId="0" borderId="0" xfId="0" applyNumberFormat="1" applyFont="1"/>
    <xf numFmtId="165" fontId="66" fillId="0" borderId="4" xfId="75" applyFont="1" applyBorder="1"/>
    <xf numFmtId="14" fontId="66" fillId="0" borderId="0" xfId="78" applyNumberFormat="1" applyFont="1"/>
    <xf numFmtId="165" fontId="7" fillId="5" borderId="4" xfId="10" applyNumberFormat="1" applyFont="1" applyFill="1" applyBorder="1" applyAlignment="1">
      <alignment horizontal="center"/>
    </xf>
    <xf numFmtId="10" fontId="56" fillId="0" borderId="0" xfId="0" applyNumberFormat="1" applyFont="1"/>
    <xf numFmtId="165" fontId="56" fillId="0" borderId="4" xfId="0" applyNumberFormat="1" applyFont="1" applyBorder="1"/>
    <xf numFmtId="165" fontId="7" fillId="0" borderId="0" xfId="15" applyNumberFormat="1" applyFont="1">
      <alignment vertical="center"/>
    </xf>
    <xf numFmtId="10" fontId="7" fillId="0" borderId="0" xfId="76" applyNumberFormat="1" applyFont="1" applyAlignment="1">
      <alignment vertical="center"/>
    </xf>
    <xf numFmtId="0" fontId="52" fillId="14" borderId="6" xfId="78" applyFont="1" applyFill="1" applyBorder="1" applyAlignment="1">
      <alignment horizontal="center" vertical="center" wrapText="1"/>
    </xf>
    <xf numFmtId="0" fontId="68" fillId="0" borderId="4" xfId="78" applyFont="1" applyBorder="1" applyAlignment="1">
      <alignment horizontal="center" vertical="center"/>
    </xf>
    <xf numFmtId="0" fontId="56" fillId="0" borderId="0" xfId="40" applyFont="1"/>
    <xf numFmtId="0" fontId="69" fillId="0" borderId="4" xfId="78" applyFont="1" applyBorder="1" applyAlignment="1">
      <alignment horizontal="left" vertical="center"/>
    </xf>
    <xf numFmtId="15" fontId="69" fillId="0" borderId="4" xfId="78" applyNumberFormat="1" applyFont="1" applyBorder="1" applyAlignment="1">
      <alignment horizontal="left" vertical="center"/>
    </xf>
    <xf numFmtId="10" fontId="69" fillId="0" borderId="4" xfId="78" applyNumberFormat="1" applyFont="1" applyBorder="1" applyAlignment="1">
      <alignment horizontal="center" vertical="center"/>
    </xf>
    <xf numFmtId="165" fontId="69" fillId="0" borderId="4" xfId="77" applyFont="1" applyBorder="1" applyAlignment="1">
      <alignment horizontal="center" vertical="center"/>
    </xf>
    <xf numFmtId="0" fontId="68" fillId="0" borderId="4" xfId="78" applyFont="1" applyBorder="1" applyAlignment="1">
      <alignment horizontal="left" vertical="center"/>
    </xf>
    <xf numFmtId="10" fontId="69" fillId="0" borderId="4" xfId="30" applyNumberFormat="1" applyFont="1" applyBorder="1" applyAlignment="1">
      <alignment horizontal="center" vertical="center"/>
    </xf>
    <xf numFmtId="165" fontId="68" fillId="0" borderId="4" xfId="78" applyNumberFormat="1" applyFont="1" applyBorder="1" applyAlignment="1">
      <alignment horizontal="center" vertical="center"/>
    </xf>
    <xf numFmtId="0" fontId="69" fillId="0" borderId="4" xfId="78" applyFont="1" applyBorder="1" applyAlignment="1">
      <alignment horizontal="center" vertical="center"/>
    </xf>
    <xf numFmtId="0" fontId="56" fillId="0" borderId="4" xfId="27" applyFont="1" applyBorder="1" applyAlignment="1">
      <alignment horizontal="center" vertical="center"/>
    </xf>
    <xf numFmtId="0" fontId="56" fillId="5" borderId="4" xfId="40" applyFont="1" applyFill="1" applyBorder="1" applyAlignment="1">
      <alignment horizontal="left" vertical="center"/>
    </xf>
    <xf numFmtId="165" fontId="56" fillId="0" borderId="4" xfId="40" applyNumberFormat="1" applyFont="1" applyBorder="1" applyAlignment="1">
      <alignment vertical="center"/>
    </xf>
    <xf numFmtId="0" fontId="56" fillId="0" borderId="4" xfId="78" applyFont="1" applyBorder="1" applyAlignment="1">
      <alignment horizontal="left" vertical="center"/>
    </xf>
    <xf numFmtId="2" fontId="69" fillId="0" borderId="4" xfId="78" applyNumberFormat="1" applyFont="1" applyBorder="1" applyAlignment="1">
      <alignment horizontal="center" vertical="center"/>
    </xf>
    <xf numFmtId="2" fontId="68" fillId="0" borderId="4" xfId="78" applyNumberFormat="1" applyFont="1" applyBorder="1" applyAlignment="1">
      <alignment horizontal="center" vertical="center"/>
    </xf>
    <xf numFmtId="10" fontId="56" fillId="0" borderId="4" xfId="40" applyNumberFormat="1" applyFont="1" applyBorder="1" applyAlignment="1">
      <alignment vertical="center"/>
    </xf>
    <xf numFmtId="0" fontId="56" fillId="5" borderId="4" xfId="40" applyFont="1" applyFill="1" applyBorder="1" applyAlignment="1">
      <alignment horizontal="left" vertical="center" wrapText="1"/>
    </xf>
    <xf numFmtId="10" fontId="56" fillId="0" borderId="0" xfId="40" applyNumberFormat="1" applyFont="1"/>
    <xf numFmtId="0" fontId="54" fillId="5" borderId="4" xfId="40" applyFont="1" applyFill="1" applyBorder="1" applyAlignment="1">
      <alignment horizontal="left" vertical="center"/>
    </xf>
    <xf numFmtId="164" fontId="54" fillId="0" borderId="4" xfId="40" applyNumberFormat="1" applyFont="1" applyBorder="1"/>
    <xf numFmtId="165" fontId="54" fillId="0" borderId="4" xfId="40" applyNumberFormat="1" applyFont="1" applyBorder="1"/>
    <xf numFmtId="0" fontId="54" fillId="0" borderId="4" xfId="40" applyFont="1" applyBorder="1"/>
    <xf numFmtId="165" fontId="53" fillId="0" borderId="4" xfId="73" applyNumberFormat="1" applyFont="1" applyBorder="1" applyAlignment="1">
      <alignment vertical="center" wrapText="1"/>
    </xf>
    <xf numFmtId="165" fontId="8" fillId="0" borderId="0" xfId="10" applyNumberFormat="1" applyFont="1" applyAlignment="1">
      <alignment vertical="center"/>
    </xf>
    <xf numFmtId="2" fontId="70" fillId="0" borderId="4" xfId="78" applyNumberFormat="1" applyFont="1" applyBorder="1" applyAlignment="1">
      <alignment horizontal="center" vertical="center"/>
    </xf>
    <xf numFmtId="165" fontId="7" fillId="0" borderId="0" xfId="10" applyNumberFormat="1" applyFont="1"/>
    <xf numFmtId="0" fontId="53" fillId="0" borderId="4" xfId="87" applyFont="1" applyBorder="1" applyAlignment="1">
      <alignment vertical="center"/>
    </xf>
    <xf numFmtId="0" fontId="8" fillId="0" borderId="4" xfId="40" applyFont="1" applyBorder="1" applyAlignment="1">
      <alignment vertical="center" wrapText="1"/>
    </xf>
    <xf numFmtId="0" fontId="52" fillId="5" borderId="4" xfId="87" applyFont="1" applyFill="1" applyBorder="1" applyAlignment="1">
      <alignment horizontal="left"/>
    </xf>
    <xf numFmtId="0" fontId="56" fillId="0" borderId="4" xfId="87" applyFont="1" applyBorder="1"/>
    <xf numFmtId="0" fontId="53" fillId="0" borderId="4" xfId="40" applyFont="1" applyBorder="1"/>
    <xf numFmtId="0" fontId="53" fillId="0" borderId="4" xfId="87" applyFont="1" applyBorder="1"/>
    <xf numFmtId="165" fontId="53" fillId="0" borderId="4" xfId="85" applyFont="1" applyBorder="1"/>
    <xf numFmtId="165" fontId="53" fillId="0" borderId="4" xfId="88" applyFont="1" applyBorder="1"/>
    <xf numFmtId="165" fontId="53" fillId="0" borderId="4" xfId="88" applyFont="1" applyBorder="1" applyAlignment="1">
      <alignment wrapText="1"/>
    </xf>
    <xf numFmtId="0" fontId="54" fillId="0" borderId="4" xfId="87" applyFont="1" applyBorder="1"/>
    <xf numFmtId="165" fontId="52" fillId="0" borderId="4" xfId="85" applyFont="1" applyBorder="1"/>
    <xf numFmtId="165" fontId="52" fillId="0" borderId="4" xfId="88" applyFont="1" applyBorder="1"/>
    <xf numFmtId="0" fontId="52" fillId="0" borderId="4" xfId="40" applyFont="1" applyBorder="1" applyAlignment="1">
      <alignment vertical="center" wrapText="1"/>
    </xf>
    <xf numFmtId="177" fontId="53" fillId="0" borderId="4" xfId="89" applyNumberFormat="1" applyFont="1" applyFill="1" applyBorder="1" applyAlignment="1">
      <alignment horizontal="center" vertical="center"/>
    </xf>
    <xf numFmtId="0" fontId="7" fillId="0" borderId="4" xfId="40" applyFont="1" applyBorder="1" applyAlignment="1">
      <alignment horizontal="center" vertical="center" wrapText="1"/>
    </xf>
    <xf numFmtId="0" fontId="53" fillId="0" borderId="4" xfId="40" applyFont="1" applyBorder="1" applyAlignment="1">
      <alignment horizontal="center" vertical="center" wrapText="1"/>
    </xf>
    <xf numFmtId="0" fontId="52" fillId="0" borderId="4" xfId="40" applyFont="1" applyBorder="1" applyAlignment="1">
      <alignment horizontal="center" vertical="center" wrapText="1"/>
    </xf>
    <xf numFmtId="165" fontId="52" fillId="4" borderId="4" xfId="40" applyNumberFormat="1" applyFont="1" applyFill="1" applyBorder="1" applyAlignment="1">
      <alignment horizontal="center" vertical="center"/>
    </xf>
    <xf numFmtId="165" fontId="8" fillId="0" borderId="4" xfId="75" applyFont="1" applyFill="1" applyBorder="1" applyAlignment="1">
      <alignment horizontal="left"/>
    </xf>
    <xf numFmtId="0" fontId="9" fillId="0" borderId="0" xfId="78" applyFont="1"/>
    <xf numFmtId="0" fontId="9" fillId="0" borderId="0" xfId="0" applyFont="1"/>
    <xf numFmtId="0" fontId="42" fillId="14" borderId="4" xfId="78" applyFont="1" applyFill="1" applyBorder="1"/>
    <xf numFmtId="0" fontId="9" fillId="0" borderId="4" xfId="78" applyFont="1" applyBorder="1"/>
    <xf numFmtId="165" fontId="9" fillId="0" borderId="4" xfId="78" applyNumberFormat="1" applyFont="1" applyBorder="1"/>
    <xf numFmtId="0" fontId="42" fillId="0" borderId="4" xfId="78" applyFont="1" applyBorder="1"/>
    <xf numFmtId="165" fontId="42" fillId="0" borderId="4" xfId="78" applyNumberFormat="1" applyFont="1" applyBorder="1"/>
    <xf numFmtId="165" fontId="9" fillId="0" borderId="0" xfId="78" applyNumberFormat="1" applyFont="1"/>
    <xf numFmtId="165" fontId="42" fillId="0" borderId="4" xfId="77" applyFont="1" applyBorder="1"/>
    <xf numFmtId="165" fontId="9" fillId="0" borderId="4" xfId="77" applyFont="1" applyBorder="1"/>
    <xf numFmtId="165" fontId="9" fillId="0" borderId="4" xfId="77" applyFont="1" applyFill="1" applyBorder="1"/>
    <xf numFmtId="10" fontId="9" fillId="0" borderId="4" xfId="78" applyNumberFormat="1" applyFont="1" applyBorder="1"/>
    <xf numFmtId="0" fontId="9" fillId="0" borderId="4" xfId="78" applyFont="1" applyBorder="1" applyAlignment="1">
      <alignment wrapText="1"/>
    </xf>
    <xf numFmtId="0" fontId="9" fillId="0" borderId="4" xfId="0" applyFont="1" applyBorder="1"/>
    <xf numFmtId="165" fontId="9" fillId="0" borderId="4" xfId="0" applyNumberFormat="1" applyFont="1" applyBorder="1"/>
    <xf numFmtId="177" fontId="56" fillId="0" borderId="4" xfId="75" applyNumberFormat="1" applyFont="1" applyBorder="1"/>
    <xf numFmtId="177" fontId="54" fillId="0" borderId="4" xfId="75" applyNumberFormat="1" applyFont="1" applyBorder="1"/>
    <xf numFmtId="177" fontId="66" fillId="0" borderId="0" xfId="78" applyNumberFormat="1" applyFont="1"/>
    <xf numFmtId="0" fontId="8" fillId="9" borderId="6" xfId="40" applyFont="1" applyFill="1" applyBorder="1" applyAlignment="1">
      <alignment horizontal="center" vertical="center"/>
    </xf>
    <xf numFmtId="0" fontId="8" fillId="9" borderId="9" xfId="40" applyFont="1" applyFill="1" applyBorder="1" applyAlignment="1">
      <alignment horizontal="center" vertical="center"/>
    </xf>
    <xf numFmtId="0" fontId="8" fillId="9" borderId="8" xfId="40" applyFont="1" applyFill="1" applyBorder="1" applyAlignment="1">
      <alignment horizontal="center" vertical="center"/>
    </xf>
    <xf numFmtId="0" fontId="8" fillId="17" borderId="0" xfId="0" applyFont="1" applyFill="1" applyAlignment="1">
      <alignment horizontal="left" vertical="center"/>
    </xf>
    <xf numFmtId="0" fontId="59" fillId="0" borderId="4" xfId="78" applyFont="1" applyBorder="1" applyAlignment="1">
      <alignment horizontal="left" indent="1"/>
    </xf>
    <xf numFmtId="165" fontId="54" fillId="0" borderId="4" xfId="77" applyFont="1" applyFill="1" applyBorder="1"/>
    <xf numFmtId="165" fontId="56" fillId="0" borderId="4" xfId="75" applyFont="1" applyFill="1" applyBorder="1"/>
    <xf numFmtId="165" fontId="56" fillId="0" borderId="0" xfId="77" applyFont="1" applyFill="1"/>
    <xf numFmtId="178" fontId="56" fillId="0" borderId="4" xfId="77" applyNumberFormat="1" applyFont="1" applyFill="1" applyBorder="1"/>
    <xf numFmtId="178" fontId="56" fillId="0" borderId="4" xfId="78" applyNumberFormat="1" applyFont="1" applyBorder="1"/>
    <xf numFmtId="0" fontId="56" fillId="0" borderId="4" xfId="78" applyFont="1" applyBorder="1" applyAlignment="1">
      <alignment wrapText="1"/>
    </xf>
    <xf numFmtId="0" fontId="7" fillId="0" borderId="0" xfId="10" applyFont="1" applyAlignment="1">
      <alignment wrapText="1"/>
    </xf>
    <xf numFmtId="0" fontId="8" fillId="0" borderId="0" xfId="10" applyFont="1" applyAlignment="1">
      <alignment horizontal="centerContinuous" wrapText="1"/>
    </xf>
    <xf numFmtId="0" fontId="8" fillId="0" borderId="0" xfId="15" applyFont="1" applyAlignment="1">
      <alignment horizontal="left" vertical="center" wrapText="1"/>
    </xf>
    <xf numFmtId="0" fontId="7" fillId="5" borderId="4" xfId="10" applyFont="1" applyFill="1" applyBorder="1" applyAlignment="1">
      <alignment horizontal="left" wrapText="1"/>
    </xf>
    <xf numFmtId="0" fontId="8" fillId="5" borderId="4" xfId="10" applyFont="1" applyFill="1" applyBorder="1" applyAlignment="1">
      <alignment horizontal="left" wrapText="1"/>
    </xf>
    <xf numFmtId="0" fontId="7" fillId="0" borderId="4" xfId="10" applyFont="1" applyBorder="1" applyAlignment="1">
      <alignment wrapText="1"/>
    </xf>
    <xf numFmtId="0" fontId="8" fillId="0" borderId="4" xfId="15" applyFont="1" applyBorder="1" applyAlignment="1">
      <alignment vertical="center" wrapText="1"/>
    </xf>
    <xf numFmtId="0" fontId="8" fillId="0" borderId="0" xfId="0" applyFont="1" applyAlignment="1">
      <alignment horizontal="centerContinuous" wrapText="1"/>
    </xf>
    <xf numFmtId="0" fontId="8" fillId="0" borderId="0" xfId="0" applyFont="1" applyAlignment="1">
      <alignment horizontal="right" wrapText="1"/>
    </xf>
    <xf numFmtId="0" fontId="7" fillId="0" borderId="4" xfId="0" applyFont="1" applyBorder="1" applyAlignment="1">
      <alignment wrapText="1"/>
    </xf>
    <xf numFmtId="0" fontId="7" fillId="0" borderId="0" xfId="0" applyFont="1" applyAlignment="1">
      <alignment vertical="top" wrapText="1"/>
    </xf>
    <xf numFmtId="165" fontId="8" fillId="0" borderId="4" xfId="75" applyFont="1" applyFill="1" applyBorder="1"/>
    <xf numFmtId="165" fontId="7" fillId="0" borderId="4" xfId="75" applyFont="1" applyFill="1" applyBorder="1"/>
    <xf numFmtId="165" fontId="7" fillId="0" borderId="4" xfId="75" applyFont="1" applyFill="1" applyBorder="1" applyAlignment="1">
      <alignment vertical="center"/>
    </xf>
    <xf numFmtId="0" fontId="54" fillId="0" borderId="4" xfId="40" applyFont="1" applyBorder="1" applyAlignment="1">
      <alignment horizontal="center"/>
    </xf>
    <xf numFmtId="0" fontId="54" fillId="14" borderId="12" xfId="0" applyFont="1" applyFill="1" applyBorder="1" applyAlignment="1">
      <alignment horizontal="center" vertical="center" wrapText="1"/>
    </xf>
    <xf numFmtId="0" fontId="54" fillId="14" borderId="3" xfId="0" applyFont="1" applyFill="1" applyBorder="1" applyAlignment="1">
      <alignment horizontal="center" vertical="center" wrapText="1"/>
    </xf>
    <xf numFmtId="0" fontId="54" fillId="14" borderId="10" xfId="0" applyFont="1" applyFill="1" applyBorder="1" applyAlignment="1">
      <alignment horizontal="center" vertical="center" wrapText="1"/>
    </xf>
    <xf numFmtId="0" fontId="54" fillId="14" borderId="12" xfId="0" applyFont="1" applyFill="1" applyBorder="1" applyAlignment="1">
      <alignment horizontal="center" vertical="center"/>
    </xf>
    <xf numFmtId="0" fontId="54" fillId="14" borderId="3" xfId="0" applyFont="1" applyFill="1" applyBorder="1" applyAlignment="1">
      <alignment horizontal="center" vertical="center"/>
    </xf>
    <xf numFmtId="0" fontId="54" fillId="14" borderId="10" xfId="0" applyFont="1" applyFill="1" applyBorder="1" applyAlignment="1">
      <alignment horizontal="center" vertical="center"/>
    </xf>
    <xf numFmtId="0" fontId="54" fillId="14" borderId="4" xfId="0" applyFont="1" applyFill="1" applyBorder="1" applyAlignment="1">
      <alignment horizontal="center"/>
    </xf>
    <xf numFmtId="0" fontId="54" fillId="0" borderId="4" xfId="0" applyFont="1" applyBorder="1" applyAlignment="1">
      <alignment horizontal="center"/>
    </xf>
    <xf numFmtId="0" fontId="54" fillId="0" borderId="12" xfId="0" applyFont="1" applyBorder="1" applyAlignment="1">
      <alignment horizontal="center" vertical="center" wrapText="1"/>
    </xf>
    <xf numFmtId="0" fontId="54" fillId="0" borderId="10" xfId="0" applyFont="1" applyBorder="1" applyAlignment="1">
      <alignment horizontal="center" vertical="center" wrapText="1"/>
    </xf>
    <xf numFmtId="0" fontId="54" fillId="14" borderId="4" xfId="0" applyFont="1" applyFill="1" applyBorder="1" applyAlignment="1">
      <alignment horizontal="center" vertical="center" wrapText="1"/>
    </xf>
    <xf numFmtId="0" fontId="52" fillId="14" borderId="14" xfId="78" applyFont="1" applyFill="1" applyBorder="1" applyAlignment="1">
      <alignment horizontal="center" vertical="center" wrapText="1"/>
    </xf>
    <xf numFmtId="0" fontId="52" fillId="14" borderId="25" xfId="78" applyFont="1" applyFill="1" applyBorder="1" applyAlignment="1">
      <alignment horizontal="center" vertical="center" wrapText="1"/>
    </xf>
    <xf numFmtId="0" fontId="52" fillId="24" borderId="4" xfId="78" applyFont="1" applyFill="1" applyBorder="1" applyAlignment="1">
      <alignment horizontal="center" vertical="center" wrapText="1"/>
    </xf>
    <xf numFmtId="0" fontId="64" fillId="0" borderId="4" xfId="81" applyFont="1" applyBorder="1" applyAlignment="1">
      <alignment horizontal="center"/>
    </xf>
    <xf numFmtId="0" fontId="56" fillId="0" borderId="4" xfId="78" applyFont="1" applyBorder="1" applyAlignment="1">
      <alignment horizontal="center"/>
    </xf>
    <xf numFmtId="0" fontId="63" fillId="0" borderId="0" xfId="78" applyFont="1" applyAlignment="1">
      <alignment horizontal="center"/>
    </xf>
    <xf numFmtId="0" fontId="54" fillId="24" borderId="4" xfId="78" applyFont="1" applyFill="1" applyBorder="1" applyAlignment="1">
      <alignment horizontal="center"/>
    </xf>
    <xf numFmtId="0" fontId="54" fillId="24" borderId="12" xfId="78" applyFont="1" applyFill="1" applyBorder="1" applyAlignment="1">
      <alignment horizontal="center"/>
    </xf>
    <xf numFmtId="0" fontId="54" fillId="24" borderId="3" xfId="78" applyFont="1" applyFill="1" applyBorder="1" applyAlignment="1">
      <alignment horizontal="center"/>
    </xf>
    <xf numFmtId="0" fontId="54" fillId="24" borderId="10" xfId="78" applyFont="1" applyFill="1" applyBorder="1" applyAlignment="1">
      <alignment horizontal="center"/>
    </xf>
    <xf numFmtId="0" fontId="54" fillId="9" borderId="6" xfId="78" applyFont="1" applyFill="1" applyBorder="1" applyAlignment="1">
      <alignment horizontal="center" vertical="center"/>
    </xf>
    <xf numFmtId="0" fontId="54" fillId="9" borderId="8" xfId="78" applyFont="1" applyFill="1" applyBorder="1" applyAlignment="1">
      <alignment horizontal="center" vertical="center"/>
    </xf>
    <xf numFmtId="165" fontId="54" fillId="9" borderId="4" xfId="77" applyFont="1" applyFill="1" applyBorder="1" applyAlignment="1">
      <alignment horizontal="center"/>
    </xf>
    <xf numFmtId="10" fontId="56" fillId="0" borderId="12" xfId="0" applyNumberFormat="1" applyFont="1" applyBorder="1" applyAlignment="1">
      <alignment horizontal="center"/>
    </xf>
    <xf numFmtId="10" fontId="56" fillId="0" borderId="3" xfId="0" applyNumberFormat="1" applyFont="1" applyBorder="1" applyAlignment="1">
      <alignment horizontal="center"/>
    </xf>
    <xf numFmtId="10" fontId="56" fillId="0" borderId="10" xfId="0" applyNumberFormat="1" applyFont="1" applyBorder="1" applyAlignment="1">
      <alignment horizontal="center"/>
    </xf>
    <xf numFmtId="0" fontId="13" fillId="0" borderId="0" xfId="0" applyFont="1" applyAlignment="1">
      <alignment horizontal="center" vertical="center" wrapText="1"/>
    </xf>
    <xf numFmtId="0" fontId="13" fillId="4" borderId="4" xfId="14" applyFont="1" applyFill="1" applyBorder="1" applyAlignment="1">
      <alignment horizontal="center" vertical="center" wrapText="1"/>
    </xf>
    <xf numFmtId="0" fontId="17" fillId="0" borderId="4" xfId="0" applyFont="1" applyBorder="1" applyAlignment="1">
      <alignment horizontal="center" vertical="center" wrapText="1"/>
    </xf>
    <xf numFmtId="0" fontId="13" fillId="4" borderId="4" xfId="14" applyFont="1" applyFill="1" applyBorder="1" applyAlignment="1">
      <alignment horizontal="center" vertical="center"/>
    </xf>
    <xf numFmtId="0" fontId="17" fillId="0" borderId="4" xfId="0" applyFont="1" applyBorder="1" applyAlignment="1">
      <alignment horizontal="center" vertical="center"/>
    </xf>
    <xf numFmtId="0" fontId="52" fillId="0" borderId="0" xfId="73" applyFont="1" applyAlignment="1">
      <alignment horizontal="center" vertical="center"/>
    </xf>
    <xf numFmtId="0" fontId="7" fillId="0" borderId="0" xfId="15" applyFont="1" applyAlignment="1">
      <alignment horizontal="left" vertical="center"/>
    </xf>
    <xf numFmtId="0" fontId="13" fillId="0" borderId="0" xfId="0" applyFont="1" applyAlignment="1">
      <alignment horizontal="center" vertical="center"/>
    </xf>
    <xf numFmtId="0" fontId="8" fillId="4" borderId="4" xfId="27" applyFont="1" applyFill="1" applyBorder="1" applyAlignment="1">
      <alignment horizontal="center" vertical="center" wrapText="1"/>
    </xf>
    <xf numFmtId="0" fontId="6" fillId="0" borderId="4" xfId="40" applyBorder="1" applyAlignment="1">
      <alignment horizontal="center" vertical="center" wrapText="1"/>
    </xf>
    <xf numFmtId="0" fontId="8" fillId="4" borderId="6" xfId="15" applyFont="1" applyFill="1" applyBorder="1" applyAlignment="1">
      <alignment horizontal="center" vertical="center" wrapText="1"/>
    </xf>
    <xf numFmtId="0" fontId="8" fillId="4" borderId="9" xfId="15" applyFont="1" applyFill="1" applyBorder="1" applyAlignment="1">
      <alignment horizontal="center" vertical="center" wrapText="1"/>
    </xf>
    <xf numFmtId="0" fontId="6" fillId="0" borderId="8" xfId="10" applyFont="1" applyBorder="1" applyAlignment="1">
      <alignment horizontal="center" vertical="center" wrapText="1"/>
    </xf>
    <xf numFmtId="0" fontId="8" fillId="4" borderId="4" xfId="15" applyFont="1" applyFill="1" applyBorder="1" applyAlignment="1">
      <alignment horizontal="center" vertical="center"/>
    </xf>
    <xf numFmtId="0" fontId="6" fillId="0" borderId="4" xfId="10" applyFont="1" applyBorder="1" applyAlignment="1">
      <alignment horizontal="center" vertical="center"/>
    </xf>
    <xf numFmtId="0" fontId="8" fillId="4" borderId="12" xfId="27" applyFont="1" applyFill="1" applyBorder="1" applyAlignment="1">
      <alignment horizontal="center" vertical="center" wrapText="1"/>
    </xf>
    <xf numFmtId="0" fontId="8" fillId="4" borderId="3" xfId="27" applyFont="1" applyFill="1" applyBorder="1" applyAlignment="1">
      <alignment horizontal="center" vertical="center" wrapText="1"/>
    </xf>
    <xf numFmtId="0" fontId="8" fillId="4" borderId="10" xfId="27" applyFont="1" applyFill="1" applyBorder="1" applyAlignment="1">
      <alignment horizontal="center" vertical="center" wrapText="1"/>
    </xf>
    <xf numFmtId="0" fontId="8" fillId="0" borderId="0" xfId="40" applyFont="1" applyAlignment="1">
      <alignment horizontal="left"/>
    </xf>
    <xf numFmtId="0" fontId="8" fillId="9" borderId="4" xfId="40" applyFont="1" applyFill="1" applyBorder="1" applyAlignment="1">
      <alignment horizontal="center" vertical="center" wrapText="1"/>
    </xf>
    <xf numFmtId="0" fontId="8" fillId="9" borderId="4" xfId="40" applyFont="1" applyFill="1" applyBorder="1" applyAlignment="1">
      <alignment horizontal="center" wrapText="1"/>
    </xf>
    <xf numFmtId="0" fontId="8" fillId="9" borderId="12" xfId="40" applyFont="1" applyFill="1" applyBorder="1" applyAlignment="1">
      <alignment horizontal="center"/>
    </xf>
    <xf numFmtId="0" fontId="8" fillId="9" borderId="3" xfId="40" applyFont="1" applyFill="1" applyBorder="1" applyAlignment="1">
      <alignment horizontal="center"/>
    </xf>
    <xf numFmtId="0" fontId="8" fillId="9" borderId="10" xfId="40" applyFont="1" applyFill="1" applyBorder="1" applyAlignment="1">
      <alignment horizontal="center"/>
    </xf>
    <xf numFmtId="0" fontId="30" fillId="0" borderId="8" xfId="10" applyFont="1" applyBorder="1" applyAlignment="1">
      <alignment horizontal="center" vertical="center" wrapText="1"/>
    </xf>
    <xf numFmtId="0" fontId="30" fillId="0" borderId="4" xfId="10" applyFont="1" applyBorder="1" applyAlignment="1">
      <alignment horizontal="center" vertical="center"/>
    </xf>
    <xf numFmtId="165" fontId="7" fillId="0" borderId="6" xfId="75" applyFont="1" applyBorder="1" applyAlignment="1">
      <alignment horizontal="center" vertical="center"/>
    </xf>
    <xf numFmtId="165" fontId="7" fillId="0" borderId="9" xfId="75" applyFont="1" applyBorder="1" applyAlignment="1">
      <alignment horizontal="center" vertical="center"/>
    </xf>
    <xf numFmtId="165" fontId="7" fillId="0" borderId="8" xfId="75" applyFont="1" applyBorder="1" applyAlignment="1">
      <alignment horizontal="center" vertical="center"/>
    </xf>
    <xf numFmtId="165" fontId="7" fillId="8" borderId="6" xfId="75" applyFont="1" applyFill="1" applyBorder="1" applyAlignment="1">
      <alignment horizontal="center"/>
    </xf>
    <xf numFmtId="165" fontId="7" fillId="8" borderId="9" xfId="75" applyFont="1" applyFill="1" applyBorder="1" applyAlignment="1">
      <alignment horizontal="center"/>
    </xf>
    <xf numFmtId="165" fontId="7" fillId="8" borderId="8" xfId="75" applyFont="1" applyFill="1" applyBorder="1" applyAlignment="1">
      <alignment horizontal="center"/>
    </xf>
    <xf numFmtId="0" fontId="8" fillId="0" borderId="0" xfId="0" applyFont="1" applyAlignment="1">
      <alignment horizontal="left"/>
    </xf>
    <xf numFmtId="0" fontId="8" fillId="0" borderId="0" xfId="0" applyFont="1" applyAlignment="1">
      <alignment horizontal="left" vertical="top"/>
    </xf>
    <xf numFmtId="165" fontId="7" fillId="0" borderId="6" xfId="75" applyFont="1" applyBorder="1" applyAlignment="1">
      <alignment horizontal="center" vertical="top"/>
    </xf>
    <xf numFmtId="165" fontId="7" fillId="0" borderId="9" xfId="75" applyFont="1" applyBorder="1" applyAlignment="1">
      <alignment horizontal="center" vertical="top"/>
    </xf>
    <xf numFmtId="165" fontId="7" fillId="0" borderId="8" xfId="75" applyFont="1" applyBorder="1" applyAlignment="1">
      <alignment horizontal="center" vertical="top"/>
    </xf>
    <xf numFmtId="2" fontId="8" fillId="7" borderId="12" xfId="11" applyNumberFormat="1" applyFont="1" applyFill="1" applyBorder="1" applyAlignment="1">
      <alignment horizontal="center" vertical="center" wrapText="1"/>
    </xf>
    <xf numFmtId="0" fontId="8" fillId="7" borderId="3" xfId="11" applyFont="1" applyFill="1" applyBorder="1" applyAlignment="1">
      <alignment horizontal="center" vertical="center" wrapText="1"/>
    </xf>
    <xf numFmtId="2" fontId="7" fillId="0" borderId="12" xfId="11" applyNumberFormat="1" applyFont="1" applyBorder="1" applyAlignment="1">
      <alignment horizontal="center" vertical="center" wrapText="1"/>
    </xf>
    <xf numFmtId="2" fontId="7" fillId="0" borderId="3" xfId="11" applyNumberFormat="1" applyFont="1" applyBorder="1" applyAlignment="1">
      <alignment horizontal="center" vertical="center" wrapText="1"/>
    </xf>
    <xf numFmtId="2" fontId="7" fillId="0" borderId="10" xfId="11" applyNumberFormat="1" applyFont="1" applyBorder="1" applyAlignment="1">
      <alignment horizontal="center" vertical="center" wrapText="1"/>
    </xf>
    <xf numFmtId="0" fontId="8" fillId="0" borderId="12" xfId="15" applyFont="1" applyBorder="1" applyAlignment="1">
      <alignment horizontal="center" vertical="center" wrapText="1"/>
    </xf>
    <xf numFmtId="0" fontId="8" fillId="0" borderId="3" xfId="15" applyFont="1" applyBorder="1" applyAlignment="1">
      <alignment horizontal="center" vertical="center" wrapText="1"/>
    </xf>
    <xf numFmtId="0" fontId="8" fillId="0" borderId="10" xfId="15" applyFont="1" applyBorder="1" applyAlignment="1">
      <alignment horizontal="center" vertical="center" wrapText="1"/>
    </xf>
    <xf numFmtId="0" fontId="8" fillId="6" borderId="4" xfId="15" applyFont="1" applyFill="1" applyBorder="1" applyAlignment="1">
      <alignment horizontal="center" vertical="center"/>
    </xf>
    <xf numFmtId="0" fontId="7" fillId="0" borderId="4" xfId="11" applyFont="1" applyBorder="1" applyAlignment="1">
      <alignment horizontal="center"/>
    </xf>
    <xf numFmtId="2" fontId="7" fillId="0" borderId="12" xfId="11" applyNumberFormat="1" applyFont="1" applyBorder="1" applyAlignment="1">
      <alignment horizontal="center"/>
    </xf>
    <xf numFmtId="2" fontId="7" fillId="0" borderId="3" xfId="11" applyNumberFormat="1" applyFont="1" applyBorder="1" applyAlignment="1">
      <alignment horizontal="center"/>
    </xf>
    <xf numFmtId="2" fontId="7" fillId="0" borderId="10" xfId="11" applyNumberFormat="1" applyFont="1" applyBorder="1" applyAlignment="1">
      <alignment horizontal="center"/>
    </xf>
    <xf numFmtId="0" fontId="8" fillId="16" borderId="13" xfId="12" applyFont="1" applyFill="1" applyBorder="1" applyAlignment="1">
      <alignment horizontal="center" vertical="center"/>
    </xf>
    <xf numFmtId="0" fontId="8" fillId="16" borderId="15" xfId="12" applyFont="1" applyFill="1" applyBorder="1" applyAlignment="1">
      <alignment horizontal="center" vertical="center"/>
    </xf>
    <xf numFmtId="0" fontId="8" fillId="16" borderId="14" xfId="12" applyFont="1" applyFill="1" applyBorder="1" applyAlignment="1">
      <alignment horizontal="center" vertical="center"/>
    </xf>
    <xf numFmtId="0" fontId="8" fillId="16" borderId="22" xfId="12" applyFont="1" applyFill="1" applyBorder="1" applyAlignment="1">
      <alignment horizontal="center" vertical="center"/>
    </xf>
    <xf numFmtId="0" fontId="8" fillId="16" borderId="0" xfId="12" applyFont="1" applyFill="1" applyAlignment="1">
      <alignment horizontal="center" vertical="center"/>
    </xf>
    <xf numFmtId="0" fontId="8" fillId="16" borderId="23" xfId="12" applyFont="1" applyFill="1" applyBorder="1" applyAlignment="1">
      <alignment horizontal="center" vertical="center"/>
    </xf>
    <xf numFmtId="0" fontId="8" fillId="16" borderId="24" xfId="12" applyFont="1" applyFill="1" applyBorder="1" applyAlignment="1">
      <alignment horizontal="center" vertical="center"/>
    </xf>
    <xf numFmtId="0" fontId="8" fillId="16" borderId="16" xfId="12" applyFont="1" applyFill="1" applyBorder="1" applyAlignment="1">
      <alignment horizontal="center" vertical="center"/>
    </xf>
    <xf numFmtId="0" fontId="8" fillId="16" borderId="25" xfId="12" applyFont="1" applyFill="1" applyBorder="1" applyAlignment="1">
      <alignment horizontal="center" vertical="center"/>
    </xf>
    <xf numFmtId="0" fontId="7" fillId="0" borderId="12"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10" xfId="11" applyFont="1" applyBorder="1" applyAlignment="1">
      <alignment horizontal="center" vertical="center" wrapText="1"/>
    </xf>
    <xf numFmtId="0" fontId="7" fillId="0" borderId="12" xfId="11" applyFont="1" applyBorder="1" applyAlignment="1">
      <alignment horizontal="center"/>
    </xf>
    <xf numFmtId="0" fontId="7" fillId="0" borderId="3" xfId="11" applyFont="1" applyBorder="1" applyAlignment="1">
      <alignment horizontal="center"/>
    </xf>
    <xf numFmtId="0" fontId="7" fillId="0" borderId="10" xfId="11" applyFont="1" applyBorder="1" applyAlignment="1">
      <alignment horizontal="center"/>
    </xf>
    <xf numFmtId="0" fontId="7" fillId="0" borderId="12" xfId="11" quotePrefix="1" applyFont="1" applyBorder="1" applyAlignment="1">
      <alignment horizontal="center" vertical="center" wrapText="1"/>
    </xf>
    <xf numFmtId="0" fontId="7" fillId="0" borderId="3" xfId="11" quotePrefix="1" applyFont="1" applyBorder="1" applyAlignment="1">
      <alignment horizontal="center" vertical="center" wrapText="1"/>
    </xf>
    <xf numFmtId="0" fontId="7" fillId="0" borderId="10" xfId="11" quotePrefix="1" applyFont="1" applyBorder="1" applyAlignment="1">
      <alignment horizontal="center" vertical="center" wrapText="1"/>
    </xf>
    <xf numFmtId="0" fontId="8" fillId="0" borderId="12" xfId="11" applyFont="1" applyBorder="1" applyAlignment="1">
      <alignment horizontal="center" vertical="center" wrapText="1"/>
    </xf>
    <xf numFmtId="0" fontId="8" fillId="0" borderId="3" xfId="11" applyFont="1" applyBorder="1" applyAlignment="1">
      <alignment horizontal="center" vertical="center" wrapText="1"/>
    </xf>
    <xf numFmtId="0" fontId="8" fillId="0" borderId="10" xfId="1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9" borderId="4" xfId="11" applyFont="1" applyFill="1" applyBorder="1" applyAlignment="1">
      <alignment horizontal="center" vertical="center"/>
    </xf>
    <xf numFmtId="0" fontId="8" fillId="9" borderId="10" xfId="12" applyFont="1" applyFill="1" applyBorder="1" applyAlignment="1">
      <alignment horizontal="center" vertical="center" wrapText="1"/>
    </xf>
    <xf numFmtId="0" fontId="8" fillId="9" borderId="4" xfId="12" applyFont="1" applyFill="1" applyBorder="1" applyAlignment="1">
      <alignment horizontal="center" vertical="center"/>
    </xf>
    <xf numFmtId="0" fontId="8" fillId="9" borderId="4" xfId="12" applyFont="1" applyFill="1" applyBorder="1" applyAlignment="1">
      <alignment horizontal="center" vertical="center" wrapText="1"/>
    </xf>
    <xf numFmtId="0" fontId="8" fillId="9" borderId="12" xfId="12" applyFont="1" applyFill="1" applyBorder="1" applyAlignment="1">
      <alignment horizontal="center" vertical="center"/>
    </xf>
    <xf numFmtId="0" fontId="8" fillId="9" borderId="3" xfId="12" applyFont="1" applyFill="1" applyBorder="1" applyAlignment="1">
      <alignment horizontal="center" vertical="center"/>
    </xf>
    <xf numFmtId="0" fontId="8" fillId="9" borderId="10" xfId="12" applyFont="1" applyFill="1" applyBorder="1" applyAlignment="1">
      <alignment horizontal="center" vertical="center"/>
    </xf>
    <xf numFmtId="0" fontId="8" fillId="0" borderId="0" xfId="15" applyFont="1" applyAlignment="1">
      <alignment horizontal="center" vertical="center"/>
    </xf>
    <xf numFmtId="2" fontId="7" fillId="0" borderId="4" xfId="11" applyNumberFormat="1" applyFont="1" applyBorder="1" applyAlignment="1">
      <alignment horizontal="center"/>
    </xf>
    <xf numFmtId="0" fontId="52" fillId="22" borderId="12" xfId="40" applyFont="1" applyFill="1" applyBorder="1" applyAlignment="1">
      <alignment horizontal="center" vertical="center" wrapText="1"/>
    </xf>
    <xf numFmtId="0" fontId="52" fillId="22" borderId="10" xfId="40" applyFont="1" applyFill="1" applyBorder="1" applyAlignment="1">
      <alignment horizontal="center" vertical="center" wrapText="1"/>
    </xf>
    <xf numFmtId="0" fontId="7" fillId="0" borderId="0" xfId="11" applyFont="1" applyAlignment="1">
      <alignment horizontal="left" wrapText="1"/>
    </xf>
    <xf numFmtId="0" fontId="19" fillId="0" borderId="0" xfId="10" applyAlignment="1">
      <alignment horizontal="center" vertical="center"/>
    </xf>
    <xf numFmtId="0" fontId="8" fillId="0" borderId="0" xfId="10" applyFont="1" applyAlignment="1">
      <alignment horizontal="center" vertical="center"/>
    </xf>
    <xf numFmtId="0" fontId="28" fillId="0" borderId="0" xfId="10" applyFont="1" applyAlignment="1">
      <alignment horizontal="center" vertical="center"/>
    </xf>
    <xf numFmtId="0" fontId="8" fillId="4" borderId="4" xfId="15" applyFont="1" applyFill="1" applyBorder="1" applyAlignment="1">
      <alignment horizontal="center" vertical="center" wrapText="1"/>
    </xf>
    <xf numFmtId="0" fontId="8" fillId="4" borderId="3" xfId="15" applyFont="1" applyFill="1" applyBorder="1" applyAlignment="1">
      <alignment horizontal="center" vertical="center" wrapText="1"/>
    </xf>
    <xf numFmtId="0" fontId="8" fillId="0" borderId="0" xfId="17" applyFont="1" applyAlignment="1">
      <alignment horizontal="center" vertical="center"/>
    </xf>
    <xf numFmtId="0" fontId="8" fillId="0" borderId="0" xfId="0" applyFont="1" applyAlignment="1">
      <alignment horizontal="center" vertical="top"/>
    </xf>
    <xf numFmtId="0" fontId="8" fillId="0" borderId="0" xfId="0" applyFont="1" applyAlignment="1">
      <alignment horizontal="center" vertical="center"/>
    </xf>
    <xf numFmtId="0" fontId="7" fillId="0" borderId="8" xfId="10" applyFont="1" applyBorder="1" applyAlignment="1">
      <alignment horizontal="center" vertical="center" wrapText="1"/>
    </xf>
    <xf numFmtId="0" fontId="7" fillId="0" borderId="4" xfId="10" applyFont="1" applyBorder="1" applyAlignment="1">
      <alignment horizontal="center" vertical="center"/>
    </xf>
    <xf numFmtId="0" fontId="8" fillId="4" borderId="12" xfId="15"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8" fillId="0" borderId="0" xfId="27" applyFont="1" applyAlignment="1">
      <alignment horizontal="center" vertical="center"/>
    </xf>
    <xf numFmtId="165" fontId="75" fillId="0" borderId="12" xfId="75" applyFont="1" applyBorder="1" applyAlignment="1">
      <alignment horizontal="center" vertical="center"/>
    </xf>
    <xf numFmtId="165" fontId="75" fillId="0" borderId="3" xfId="75" applyFont="1" applyBorder="1" applyAlignment="1">
      <alignment horizontal="center" vertical="center"/>
    </xf>
    <xf numFmtId="165" fontId="75" fillId="0" borderId="10" xfId="75" applyFont="1" applyBorder="1" applyAlignment="1">
      <alignment horizontal="center" vertical="center"/>
    </xf>
    <xf numFmtId="0" fontId="8" fillId="4" borderId="6" xfId="27" applyFont="1" applyFill="1" applyBorder="1" applyAlignment="1">
      <alignment horizontal="center" vertical="center" wrapText="1"/>
    </xf>
    <xf numFmtId="0" fontId="8" fillId="4" borderId="9" xfId="27" applyFont="1" applyFill="1" applyBorder="1" applyAlignment="1">
      <alignment horizontal="center" vertical="center" wrapText="1"/>
    </xf>
    <xf numFmtId="0" fontId="30" fillId="0" borderId="8" xfId="40" applyFont="1" applyBorder="1" applyAlignment="1">
      <alignment horizontal="center" vertical="center" wrapText="1"/>
    </xf>
    <xf numFmtId="0" fontId="8" fillId="4" borderId="4" xfId="27" applyFont="1" applyFill="1" applyBorder="1" applyAlignment="1">
      <alignment horizontal="center" vertical="center"/>
    </xf>
    <xf numFmtId="0" fontId="30" fillId="0" borderId="4" xfId="40" applyFont="1" applyBorder="1" applyAlignment="1">
      <alignment horizontal="center" vertical="center"/>
    </xf>
    <xf numFmtId="0" fontId="72" fillId="0" borderId="13" xfId="10" applyFont="1" applyBorder="1" applyAlignment="1">
      <alignment horizontal="center" vertical="center"/>
    </xf>
    <xf numFmtId="0" fontId="72" fillId="0" borderId="15" xfId="10" applyFont="1" applyBorder="1" applyAlignment="1">
      <alignment horizontal="center" vertical="center"/>
    </xf>
    <xf numFmtId="0" fontId="72" fillId="0" borderId="14" xfId="10" applyFont="1" applyBorder="1" applyAlignment="1">
      <alignment horizontal="center" vertical="center"/>
    </xf>
    <xf numFmtId="0" fontId="72" fillId="0" borderId="22" xfId="10" applyFont="1" applyBorder="1" applyAlignment="1">
      <alignment horizontal="center" vertical="center"/>
    </xf>
    <xf numFmtId="0" fontId="72" fillId="0" borderId="0" xfId="10" applyFont="1" applyAlignment="1">
      <alignment horizontal="center" vertical="center"/>
    </xf>
    <xf numFmtId="0" fontId="72" fillId="0" borderId="23" xfId="10" applyFont="1" applyBorder="1" applyAlignment="1">
      <alignment horizontal="center" vertical="center"/>
    </xf>
    <xf numFmtId="0" fontId="72" fillId="0" borderId="24" xfId="10" applyFont="1" applyBorder="1" applyAlignment="1">
      <alignment horizontal="center" vertical="center"/>
    </xf>
    <xf numFmtId="0" fontId="72" fillId="0" borderId="16" xfId="10" applyFont="1" applyBorder="1" applyAlignment="1">
      <alignment horizontal="center" vertical="center"/>
    </xf>
    <xf numFmtId="0" fontId="72" fillId="0" borderId="25" xfId="10" applyFont="1" applyBorder="1" applyAlignment="1">
      <alignment horizontal="center" vertical="center"/>
    </xf>
    <xf numFmtId="0" fontId="73" fillId="0" borderId="13" xfId="10" applyFont="1" applyBorder="1" applyAlignment="1">
      <alignment horizontal="center" vertical="center"/>
    </xf>
    <xf numFmtId="0" fontId="73" fillId="0" borderId="15" xfId="10" applyFont="1" applyBorder="1" applyAlignment="1">
      <alignment horizontal="center" vertical="center"/>
    </xf>
    <xf numFmtId="0" fontId="73" fillId="0" borderId="14" xfId="10" applyFont="1" applyBorder="1" applyAlignment="1">
      <alignment horizontal="center" vertical="center"/>
    </xf>
    <xf numFmtId="0" fontId="73" fillId="0" borderId="22" xfId="10" applyFont="1" applyBorder="1" applyAlignment="1">
      <alignment horizontal="center" vertical="center"/>
    </xf>
    <xf numFmtId="0" fontId="73" fillId="0" borderId="0" xfId="10" applyFont="1" applyAlignment="1">
      <alignment horizontal="center" vertical="center"/>
    </xf>
    <xf numFmtId="0" fontId="73" fillId="0" borderId="23" xfId="10" applyFont="1" applyBorder="1" applyAlignment="1">
      <alignment horizontal="center" vertical="center"/>
    </xf>
    <xf numFmtId="0" fontId="73" fillId="0" borderId="24" xfId="10" applyFont="1" applyBorder="1" applyAlignment="1">
      <alignment horizontal="center" vertical="center"/>
    </xf>
    <xf numFmtId="0" fontId="73" fillId="0" borderId="16" xfId="10" applyFont="1" applyBorder="1" applyAlignment="1">
      <alignment horizontal="center" vertical="center"/>
    </xf>
    <xf numFmtId="0" fontId="73" fillId="0" borderId="25" xfId="10" applyFont="1" applyBorder="1" applyAlignment="1">
      <alignment horizontal="center" vertical="center"/>
    </xf>
    <xf numFmtId="0" fontId="8" fillId="4" borderId="6" xfId="10" applyFont="1" applyFill="1" applyBorder="1" applyAlignment="1">
      <alignment horizontal="center" vertical="center"/>
    </xf>
    <xf numFmtId="0" fontId="8" fillId="4" borderId="8" xfId="10" applyFont="1" applyFill="1" applyBorder="1" applyAlignment="1">
      <alignment horizontal="center" vertical="center"/>
    </xf>
    <xf numFmtId="0" fontId="8" fillId="4" borderId="6" xfId="10" applyFont="1" applyFill="1" applyBorder="1" applyAlignment="1">
      <alignment horizontal="left" vertical="center" wrapText="1"/>
    </xf>
    <xf numFmtId="0" fontId="8" fillId="4" borderId="9" xfId="10" applyFont="1" applyFill="1" applyBorder="1" applyAlignment="1">
      <alignment horizontal="left" vertical="center" wrapText="1"/>
    </xf>
    <xf numFmtId="0" fontId="8" fillId="4" borderId="8" xfId="10" applyFont="1" applyFill="1" applyBorder="1" applyAlignment="1">
      <alignment horizontal="left" vertical="center" wrapText="1"/>
    </xf>
    <xf numFmtId="0" fontId="8" fillId="4" borderId="12" xfId="10" applyFont="1" applyFill="1" applyBorder="1" applyAlignment="1">
      <alignment horizontal="center" vertical="center" wrapText="1"/>
    </xf>
    <xf numFmtId="0" fontId="8" fillId="4" borderId="3" xfId="10" applyFont="1" applyFill="1" applyBorder="1" applyAlignment="1">
      <alignment horizontal="center" vertical="center" wrapText="1"/>
    </xf>
    <xf numFmtId="0" fontId="8" fillId="4" borderId="10" xfId="10" applyFont="1" applyFill="1" applyBorder="1" applyAlignment="1">
      <alignment horizontal="center" vertical="center" wrapText="1"/>
    </xf>
    <xf numFmtId="0" fontId="8" fillId="4" borderId="6" xfId="10" applyFont="1" applyFill="1" applyBorder="1" applyAlignment="1">
      <alignment horizontal="center" vertical="center" wrapText="1"/>
    </xf>
    <xf numFmtId="0" fontId="8" fillId="4" borderId="9" xfId="10" applyFont="1" applyFill="1" applyBorder="1" applyAlignment="1">
      <alignment horizontal="center" vertical="center" wrapText="1"/>
    </xf>
    <xf numFmtId="0" fontId="8" fillId="4" borderId="8" xfId="10" applyFont="1" applyFill="1" applyBorder="1" applyAlignment="1">
      <alignment horizontal="center" vertical="center" wrapText="1"/>
    </xf>
    <xf numFmtId="0" fontId="8" fillId="4" borderId="4" xfId="10" applyFont="1" applyFill="1" applyBorder="1" applyAlignment="1">
      <alignment horizontal="center" vertical="center" wrapText="1"/>
    </xf>
    <xf numFmtId="0" fontId="30" fillId="0" borderId="4" xfId="10" applyFont="1" applyBorder="1" applyAlignment="1">
      <alignment horizontal="center" vertical="center" wrapText="1"/>
    </xf>
    <xf numFmtId="0" fontId="10" fillId="4" borderId="12" xfId="40" applyFont="1" applyFill="1" applyBorder="1" applyAlignment="1">
      <alignment horizontal="center" vertical="center" wrapText="1"/>
    </xf>
    <xf numFmtId="0" fontId="10" fillId="4" borderId="3" xfId="40" applyFont="1" applyFill="1" applyBorder="1" applyAlignment="1">
      <alignment horizontal="center" vertical="center" wrapText="1"/>
    </xf>
    <xf numFmtId="0" fontId="10" fillId="4" borderId="10" xfId="40" applyFont="1" applyFill="1" applyBorder="1" applyAlignment="1">
      <alignment horizontal="center" vertical="center" wrapText="1"/>
    </xf>
    <xf numFmtId="165" fontId="74" fillId="0" borderId="13" xfId="75" applyFont="1" applyBorder="1" applyAlignment="1">
      <alignment horizontal="center" vertical="center"/>
    </xf>
    <xf numFmtId="165" fontId="74" fillId="0" borderId="15" xfId="75" applyFont="1" applyBorder="1" applyAlignment="1">
      <alignment horizontal="center" vertical="center"/>
    </xf>
    <xf numFmtId="165" fontId="74" fillId="0" borderId="22" xfId="75" applyFont="1" applyBorder="1" applyAlignment="1">
      <alignment horizontal="center" vertical="center"/>
    </xf>
    <xf numFmtId="165" fontId="74" fillId="0" borderId="0" xfId="75" applyFont="1" applyBorder="1" applyAlignment="1">
      <alignment horizontal="center" vertical="center"/>
    </xf>
    <xf numFmtId="165" fontId="74" fillId="0" borderId="24" xfId="75" applyFont="1" applyBorder="1" applyAlignment="1">
      <alignment horizontal="center" vertical="center"/>
    </xf>
    <xf numFmtId="165" fontId="74" fillId="0" borderId="16" xfId="75" applyFont="1" applyBorder="1" applyAlignment="1">
      <alignment horizontal="center" vertical="center"/>
    </xf>
    <xf numFmtId="165" fontId="8" fillId="4" borderId="9" xfId="75" applyFont="1" applyFill="1" applyBorder="1" applyAlignment="1">
      <alignment horizontal="center" vertical="center" wrapText="1"/>
    </xf>
    <xf numFmtId="165" fontId="8" fillId="4" borderId="8" xfId="75" applyFont="1" applyFill="1" applyBorder="1" applyAlignment="1">
      <alignment horizontal="center" vertical="center" wrapText="1"/>
    </xf>
    <xf numFmtId="0" fontId="8" fillId="4" borderId="13" xfId="10" applyFont="1" applyFill="1" applyBorder="1" applyAlignment="1">
      <alignment horizontal="center" vertical="center" wrapText="1"/>
    </xf>
    <xf numFmtId="0" fontId="8" fillId="4" borderId="15" xfId="10" applyFont="1" applyFill="1" applyBorder="1" applyAlignment="1">
      <alignment horizontal="center" vertical="center" wrapText="1"/>
    </xf>
    <xf numFmtId="0" fontId="8" fillId="4" borderId="14" xfId="10" applyFont="1" applyFill="1" applyBorder="1" applyAlignment="1">
      <alignment horizontal="center" vertical="center" wrapText="1"/>
    </xf>
    <xf numFmtId="0" fontId="8" fillId="4" borderId="4" xfId="40" applyFont="1" applyFill="1" applyBorder="1" applyAlignment="1">
      <alignment horizontal="center" vertical="center" wrapText="1"/>
    </xf>
    <xf numFmtId="0" fontId="8" fillId="4" borderId="6" xfId="40" applyFont="1" applyFill="1" applyBorder="1" applyAlignment="1">
      <alignment horizontal="center" vertical="center" wrapText="1"/>
    </xf>
    <xf numFmtId="0" fontId="8" fillId="4" borderId="8" xfId="40" applyFont="1" applyFill="1" applyBorder="1" applyAlignment="1">
      <alignment horizontal="center" vertical="center" wrapText="1"/>
    </xf>
    <xf numFmtId="0" fontId="8" fillId="4" borderId="6" xfId="62" applyFont="1" applyFill="1" applyBorder="1" applyAlignment="1">
      <alignment horizontal="center" vertical="center" wrapText="1"/>
    </xf>
    <xf numFmtId="0" fontId="8" fillId="4" borderId="8" xfId="62" applyFont="1" applyFill="1" applyBorder="1" applyAlignment="1">
      <alignment horizontal="center" vertical="center" wrapText="1"/>
    </xf>
    <xf numFmtId="165" fontId="72" fillId="0" borderId="13" xfId="75" applyFont="1" applyBorder="1" applyAlignment="1">
      <alignment horizontal="center" vertical="center"/>
    </xf>
    <xf numFmtId="165" fontId="72" fillId="0" borderId="15" xfId="75" applyFont="1" applyBorder="1" applyAlignment="1">
      <alignment horizontal="center" vertical="center"/>
    </xf>
    <xf numFmtId="165" fontId="72" fillId="0" borderId="14" xfId="75" applyFont="1" applyBorder="1" applyAlignment="1">
      <alignment horizontal="center" vertical="center"/>
    </xf>
    <xf numFmtId="165" fontId="72" fillId="0" borderId="22" xfId="75" applyFont="1" applyBorder="1" applyAlignment="1">
      <alignment horizontal="center" vertical="center"/>
    </xf>
    <xf numFmtId="165" fontId="72" fillId="0" borderId="0" xfId="75" applyFont="1" applyBorder="1" applyAlignment="1">
      <alignment horizontal="center" vertical="center"/>
    </xf>
    <xf numFmtId="165" fontId="72" fillId="0" borderId="23" xfId="75" applyFont="1" applyBorder="1" applyAlignment="1">
      <alignment horizontal="center" vertical="center"/>
    </xf>
    <xf numFmtId="165" fontId="72" fillId="0" borderId="24" xfId="75" applyFont="1" applyBorder="1" applyAlignment="1">
      <alignment horizontal="center" vertical="center"/>
    </xf>
    <xf numFmtId="165" fontId="72" fillId="0" borderId="16" xfId="75" applyFont="1" applyBorder="1" applyAlignment="1">
      <alignment horizontal="center" vertical="center"/>
    </xf>
    <xf numFmtId="165" fontId="72" fillId="0" borderId="25" xfId="75" applyFont="1" applyBorder="1" applyAlignment="1">
      <alignment horizontal="center" vertical="center"/>
    </xf>
    <xf numFmtId="0" fontId="8" fillId="0" borderId="0" xfId="10" applyFont="1" applyAlignment="1">
      <alignment horizontal="center" vertical="center" wrapText="1"/>
    </xf>
    <xf numFmtId="165" fontId="8" fillId="4" borderId="4" xfId="75" applyFont="1" applyFill="1" applyBorder="1" applyAlignment="1">
      <alignment horizontal="center" vertical="center" wrapText="1"/>
    </xf>
    <xf numFmtId="165" fontId="8" fillId="4" borderId="4" xfId="75" applyFont="1" applyFill="1" applyBorder="1" applyAlignment="1">
      <alignment horizontal="center" wrapText="1"/>
    </xf>
    <xf numFmtId="165" fontId="30" fillId="0" borderId="4" xfId="75" applyFont="1" applyBorder="1" applyAlignment="1">
      <alignment horizontal="center" wrapText="1"/>
    </xf>
    <xf numFmtId="0" fontId="30" fillId="0" borderId="4" xfId="40" applyFont="1" applyBorder="1" applyAlignment="1">
      <alignment horizontal="center" wrapText="1"/>
    </xf>
    <xf numFmtId="0" fontId="8" fillId="4" borderId="4" xfId="40" applyFont="1" applyFill="1" applyBorder="1" applyAlignment="1">
      <alignment horizontal="center" wrapText="1"/>
    </xf>
    <xf numFmtId="0" fontId="7" fillId="8" borderId="0" xfId="27" applyFont="1" applyFill="1" applyAlignment="1">
      <alignment horizontal="left" vertical="center"/>
    </xf>
    <xf numFmtId="0" fontId="8" fillId="18" borderId="12"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18" borderId="10" xfId="0" applyFont="1" applyFill="1" applyBorder="1" applyAlignment="1">
      <alignment horizontal="center" vertical="center" wrapText="1"/>
    </xf>
    <xf numFmtId="0" fontId="6" fillId="0" borderId="4" xfId="40" applyBorder="1" applyAlignment="1">
      <alignment horizontal="center" wrapText="1"/>
    </xf>
    <xf numFmtId="0" fontId="8" fillId="0" borderId="0" xfId="40" applyFont="1" applyAlignment="1">
      <alignment horizontal="center" vertical="center"/>
    </xf>
    <xf numFmtId="0" fontId="8" fillId="0" borderId="0" xfId="40" applyFont="1" applyAlignment="1">
      <alignment horizontal="center"/>
    </xf>
    <xf numFmtId="0" fontId="30" fillId="0" borderId="4" xfId="40" applyFont="1" applyBorder="1" applyAlignment="1">
      <alignment horizontal="center" vertical="center" wrapText="1"/>
    </xf>
    <xf numFmtId="0" fontId="8" fillId="17" borderId="0" xfId="0" applyFont="1" applyFill="1" applyAlignment="1">
      <alignment horizontal="left" vertical="center"/>
    </xf>
    <xf numFmtId="165" fontId="8" fillId="17" borderId="0" xfId="75" applyFont="1" applyFill="1" applyAlignment="1">
      <alignment horizontal="left" vertical="center"/>
    </xf>
    <xf numFmtId="0" fontId="8" fillId="18" borderId="6" xfId="0" applyFont="1" applyFill="1" applyBorder="1" applyAlignment="1">
      <alignment horizontal="center" vertical="center" wrapText="1"/>
    </xf>
    <xf numFmtId="0" fontId="8" fillId="18" borderId="9" xfId="0" applyFont="1" applyFill="1" applyBorder="1" applyAlignment="1">
      <alignment horizontal="center" vertical="center" wrapText="1"/>
    </xf>
    <xf numFmtId="0" fontId="8" fillId="18" borderId="8" xfId="0" applyFont="1" applyFill="1" applyBorder="1" applyAlignment="1">
      <alignment horizontal="center" vertical="center" wrapText="1"/>
    </xf>
    <xf numFmtId="165" fontId="8" fillId="18" borderId="12" xfId="75" applyFont="1" applyFill="1" applyBorder="1" applyAlignment="1">
      <alignment horizontal="center" vertical="center" wrapText="1"/>
    </xf>
    <xf numFmtId="165" fontId="8" fillId="18" borderId="3" xfId="75" applyFont="1" applyFill="1" applyBorder="1" applyAlignment="1">
      <alignment horizontal="center" vertical="center" wrapText="1"/>
    </xf>
    <xf numFmtId="165" fontId="8" fillId="18" borderId="10" xfId="75" applyFont="1" applyFill="1" applyBorder="1" applyAlignment="1">
      <alignment horizontal="center" vertical="center" wrapText="1"/>
    </xf>
    <xf numFmtId="0" fontId="8" fillId="18" borderId="12" xfId="0" applyFont="1" applyFill="1" applyBorder="1" applyAlignment="1">
      <alignment horizontal="center" wrapText="1"/>
    </xf>
    <xf numFmtId="0" fontId="8" fillId="18" borderId="3" xfId="0" applyFont="1" applyFill="1" applyBorder="1" applyAlignment="1">
      <alignment horizontal="center" wrapText="1"/>
    </xf>
    <xf numFmtId="0" fontId="8" fillId="18" borderId="10" xfId="0" applyFont="1" applyFill="1" applyBorder="1" applyAlignment="1">
      <alignment horizontal="center" wrapText="1"/>
    </xf>
    <xf numFmtId="0" fontId="7" fillId="17" borderId="0" xfId="0" applyFont="1" applyFill="1" applyAlignment="1">
      <alignment horizontal="left" vertical="center"/>
    </xf>
    <xf numFmtId="0" fontId="71" fillId="0" borderId="0" xfId="0" applyFont="1" applyAlignment="1">
      <alignment horizontal="center" vertical="center"/>
    </xf>
    <xf numFmtId="0" fontId="8" fillId="17" borderId="0" xfId="0" applyFont="1" applyFill="1" applyAlignment="1">
      <alignment vertical="center"/>
    </xf>
    <xf numFmtId="0" fontId="7" fillId="5" borderId="0" xfId="10" applyFont="1" applyFill="1" applyAlignment="1">
      <alignment horizontal="left" vertical="top" wrapText="1"/>
    </xf>
    <xf numFmtId="0" fontId="8" fillId="4" borderId="8" xfId="27" applyFont="1" applyFill="1" applyBorder="1" applyAlignment="1">
      <alignment horizontal="center" vertical="center" wrapText="1"/>
    </xf>
    <xf numFmtId="0" fontId="7" fillId="0" borderId="0" xfId="15" applyFont="1" applyAlignment="1">
      <alignment horizontal="left" vertical="center" wrapText="1"/>
    </xf>
    <xf numFmtId="0" fontId="8" fillId="4" borderId="8" xfId="15" applyFont="1" applyFill="1" applyBorder="1" applyAlignment="1">
      <alignment horizontal="center" vertical="center" wrapText="1"/>
    </xf>
    <xf numFmtId="0" fontId="8" fillId="4" borderId="12" xfId="27" applyFont="1" applyFill="1" applyBorder="1" applyAlignment="1">
      <alignment horizontal="center" vertical="center"/>
    </xf>
    <xf numFmtId="0" fontId="8" fillId="4" borderId="3" xfId="27" applyFont="1" applyFill="1" applyBorder="1" applyAlignment="1">
      <alignment horizontal="center" vertical="center"/>
    </xf>
    <xf numFmtId="0" fontId="8" fillId="4" borderId="10" xfId="27" applyFont="1" applyFill="1" applyBorder="1" applyAlignment="1">
      <alignment horizontal="center" vertical="center"/>
    </xf>
    <xf numFmtId="165" fontId="8" fillId="4" borderId="8" xfId="75" applyFont="1" applyFill="1" applyBorder="1" applyAlignment="1">
      <alignment horizontal="center" vertical="center"/>
    </xf>
    <xf numFmtId="0" fontId="13" fillId="0" borderId="0" xfId="27" applyFont="1" applyAlignment="1">
      <alignment horizontal="center" vertical="center" wrapText="1"/>
    </xf>
    <xf numFmtId="0" fontId="7" fillId="0" borderId="0" xfId="27" applyFont="1" applyAlignment="1">
      <alignment horizontal="left" vertical="center" wrapText="1"/>
    </xf>
    <xf numFmtId="0" fontId="7" fillId="0" borderId="0" xfId="27" applyFont="1" applyAlignment="1">
      <alignment horizontal="left" vertical="center"/>
    </xf>
    <xf numFmtId="0" fontId="8" fillId="4" borderId="6" xfId="27" applyFont="1" applyFill="1" applyBorder="1" applyAlignment="1">
      <alignment horizontal="center" vertical="center"/>
    </xf>
    <xf numFmtId="0" fontId="8" fillId="4" borderId="8" xfId="27" applyFont="1" applyFill="1" applyBorder="1" applyAlignment="1">
      <alignment horizontal="center" vertical="center"/>
    </xf>
    <xf numFmtId="0" fontId="52" fillId="0" borderId="0" xfId="27" applyFont="1" applyAlignment="1">
      <alignment horizontal="center" vertical="center"/>
    </xf>
    <xf numFmtId="0" fontId="66" fillId="0" borderId="4" xfId="0" quotePrefix="1" applyFont="1" applyBorder="1" applyAlignment="1">
      <alignment horizontal="center" vertical="center"/>
    </xf>
    <xf numFmtId="0" fontId="66" fillId="0" borderId="6" xfId="0" quotePrefix="1" applyFont="1" applyBorder="1" applyAlignment="1">
      <alignment horizontal="center" vertical="center"/>
    </xf>
    <xf numFmtId="0" fontId="66" fillId="0" borderId="8" xfId="0" applyFont="1" applyBorder="1" applyAlignment="1">
      <alignment horizontal="center" vertical="center"/>
    </xf>
    <xf numFmtId="0" fontId="66" fillId="0" borderId="8" xfId="0" quotePrefix="1" applyFont="1" applyBorder="1" applyAlignment="1">
      <alignment horizontal="center" vertical="center"/>
    </xf>
    <xf numFmtId="0" fontId="67" fillId="0" borderId="0" xfId="78" applyFont="1" applyAlignment="1">
      <alignment horizontal="center"/>
    </xf>
    <xf numFmtId="0" fontId="67" fillId="0" borderId="12" xfId="78" applyFont="1" applyBorder="1" applyAlignment="1">
      <alignment horizontal="center" vertical="center" wrapText="1"/>
    </xf>
    <xf numFmtId="0" fontId="67" fillId="0" borderId="3" xfId="78" applyFont="1" applyBorder="1" applyAlignment="1">
      <alignment horizontal="center" vertical="center" wrapText="1"/>
    </xf>
    <xf numFmtId="0" fontId="67" fillId="0" borderId="10" xfId="78" applyFont="1" applyBorder="1" applyAlignment="1">
      <alignment horizontal="center" vertical="center" wrapText="1"/>
    </xf>
    <xf numFmtId="165" fontId="66" fillId="0" borderId="6" xfId="77" applyFont="1" applyBorder="1" applyAlignment="1">
      <alignment horizontal="center" vertical="center"/>
    </xf>
    <xf numFmtId="165" fontId="66" fillId="0" borderId="9" xfId="77" applyFont="1" applyBorder="1" applyAlignment="1">
      <alignment horizontal="center" vertical="center"/>
    </xf>
    <xf numFmtId="165" fontId="66" fillId="0" borderId="8" xfId="77" applyFont="1" applyBorder="1" applyAlignment="1">
      <alignment horizontal="center" vertical="center"/>
    </xf>
    <xf numFmtId="165" fontId="66" fillId="0" borderId="6" xfId="78" applyNumberFormat="1" applyFont="1" applyBorder="1" applyAlignment="1">
      <alignment horizontal="center" vertical="center"/>
    </xf>
    <xf numFmtId="165" fontId="66" fillId="0" borderId="9" xfId="78" applyNumberFormat="1" applyFont="1" applyBorder="1" applyAlignment="1">
      <alignment horizontal="center" vertical="center"/>
    </xf>
    <xf numFmtId="165" fontId="66" fillId="0" borderId="8" xfId="78" applyNumberFormat="1" applyFont="1" applyBorder="1" applyAlignment="1">
      <alignment horizontal="center" vertical="center"/>
    </xf>
    <xf numFmtId="165" fontId="66" fillId="0" borderId="4" xfId="78" applyNumberFormat="1" applyFont="1" applyBorder="1" applyAlignment="1">
      <alignment horizontal="center" vertical="center"/>
    </xf>
    <xf numFmtId="10" fontId="66" fillId="0" borderId="6" xfId="40" applyNumberFormat="1" applyFont="1" applyBorder="1" applyAlignment="1">
      <alignment horizontal="center" vertical="center"/>
    </xf>
    <xf numFmtId="10" fontId="66" fillId="0" borderId="9" xfId="40" applyNumberFormat="1" applyFont="1" applyBorder="1" applyAlignment="1">
      <alignment horizontal="center" vertical="center"/>
    </xf>
    <xf numFmtId="10" fontId="66" fillId="0" borderId="8" xfId="40" applyNumberFormat="1" applyFont="1" applyBorder="1" applyAlignment="1">
      <alignment horizontal="center" vertical="center"/>
    </xf>
    <xf numFmtId="0" fontId="7" fillId="0" borderId="0" xfId="0" applyFont="1" applyAlignment="1">
      <alignment horizontal="center" vertical="center"/>
    </xf>
    <xf numFmtId="0" fontId="7" fillId="0" borderId="4" xfId="10" applyFont="1" applyBorder="1" applyAlignment="1">
      <alignment horizontal="center" vertical="center" wrapText="1"/>
    </xf>
    <xf numFmtId="0" fontId="8" fillId="0" borderId="0" xfId="40" applyFont="1" applyAlignment="1">
      <alignment horizontal="center" vertical="center" wrapText="1"/>
    </xf>
    <xf numFmtId="0" fontId="47" fillId="0" borderId="0" xfId="27" applyFont="1" applyAlignment="1">
      <alignment horizontal="left" vertical="center" wrapText="1"/>
    </xf>
    <xf numFmtId="0" fontId="8" fillId="9" borderId="6" xfId="27" applyFont="1" applyFill="1" applyBorder="1" applyAlignment="1">
      <alignment horizontal="center" vertical="center"/>
    </xf>
    <xf numFmtId="0" fontId="8" fillId="9" borderId="8" xfId="27" applyFont="1" applyFill="1" applyBorder="1" applyAlignment="1">
      <alignment horizontal="center" vertical="center"/>
    </xf>
    <xf numFmtId="0" fontId="8" fillId="9" borderId="12" xfId="40" applyFont="1" applyFill="1" applyBorder="1" applyAlignment="1">
      <alignment horizontal="center" vertical="center" wrapText="1"/>
    </xf>
    <xf numFmtId="0" fontId="8" fillId="9" borderId="3" xfId="40" applyFont="1" applyFill="1" applyBorder="1" applyAlignment="1">
      <alignment horizontal="center" vertical="center" wrapText="1"/>
    </xf>
    <xf numFmtId="0" fontId="8" fillId="9" borderId="10" xfId="40" applyFont="1" applyFill="1" applyBorder="1" applyAlignment="1">
      <alignment horizontal="center" vertical="center" wrapText="1"/>
    </xf>
    <xf numFmtId="165" fontId="42" fillId="0" borderId="4" xfId="78" applyNumberFormat="1" applyFont="1" applyBorder="1" applyAlignment="1">
      <alignment horizontal="center" vertical="center"/>
    </xf>
    <xf numFmtId="165" fontId="42" fillId="0" borderId="12" xfId="78" applyNumberFormat="1" applyFont="1" applyBorder="1" applyAlignment="1">
      <alignment horizontal="center" vertical="center"/>
    </xf>
    <xf numFmtId="165" fontId="42" fillId="0" borderId="3" xfId="78" applyNumberFormat="1" applyFont="1" applyBorder="1" applyAlignment="1">
      <alignment horizontal="center" vertical="center"/>
    </xf>
    <xf numFmtId="165" fontId="42" fillId="0" borderId="10" xfId="78" applyNumberFormat="1" applyFont="1" applyBorder="1" applyAlignment="1">
      <alignment horizontal="center" vertical="center"/>
    </xf>
    <xf numFmtId="0" fontId="8" fillId="4" borderId="6" xfId="25" applyFont="1" applyFill="1" applyBorder="1" applyAlignment="1">
      <alignment horizontal="left" vertical="center" wrapText="1"/>
    </xf>
    <xf numFmtId="0" fontId="8" fillId="4" borderId="9" xfId="25" applyFont="1" applyFill="1" applyBorder="1" applyAlignment="1">
      <alignment horizontal="left" vertical="center" wrapText="1"/>
    </xf>
    <xf numFmtId="0" fontId="7" fillId="0" borderId="9" xfId="26" applyFont="1" applyBorder="1" applyAlignment="1">
      <alignment horizontal="left" vertical="center" wrapText="1"/>
    </xf>
    <xf numFmtId="0" fontId="7" fillId="0" borderId="8" xfId="26" applyFont="1" applyBorder="1" applyAlignment="1">
      <alignment horizontal="left" vertical="center" wrapText="1"/>
    </xf>
    <xf numFmtId="0" fontId="8" fillId="4" borderId="8" xfId="25" applyFont="1" applyFill="1" applyBorder="1" applyAlignment="1">
      <alignment horizontal="left" vertical="center" wrapText="1"/>
    </xf>
    <xf numFmtId="0" fontId="8" fillId="4" borderId="12" xfId="25" applyFont="1" applyFill="1" applyBorder="1" applyAlignment="1">
      <alignment horizontal="center" vertical="center"/>
    </xf>
    <xf numFmtId="0" fontId="8" fillId="4" borderId="3" xfId="25" applyFont="1" applyFill="1" applyBorder="1" applyAlignment="1">
      <alignment horizontal="center" vertical="center"/>
    </xf>
    <xf numFmtId="0" fontId="8" fillId="4" borderId="10" xfId="25" applyFont="1" applyFill="1" applyBorder="1" applyAlignment="1">
      <alignment horizontal="center" vertical="center"/>
    </xf>
    <xf numFmtId="2" fontId="8" fillId="4" borderId="6" xfId="25" applyNumberFormat="1" applyFont="1" applyFill="1" applyBorder="1" applyAlignment="1">
      <alignment horizontal="center" vertical="top"/>
    </xf>
    <xf numFmtId="2" fontId="8" fillId="4" borderId="9" xfId="25" applyNumberFormat="1" applyFont="1" applyFill="1" applyBorder="1" applyAlignment="1">
      <alignment horizontal="center" vertical="top"/>
    </xf>
    <xf numFmtId="2" fontId="8" fillId="4" borderId="8" xfId="25" applyNumberFormat="1" applyFont="1" applyFill="1" applyBorder="1" applyAlignment="1">
      <alignment horizontal="center" vertical="top"/>
    </xf>
    <xf numFmtId="0" fontId="8" fillId="4" borderId="6" xfId="25" applyFont="1" applyFill="1" applyBorder="1" applyAlignment="1">
      <alignment horizontal="center" vertical="top" wrapText="1"/>
    </xf>
    <xf numFmtId="0" fontId="8" fillId="4" borderId="9" xfId="25" applyFont="1" applyFill="1" applyBorder="1" applyAlignment="1">
      <alignment horizontal="center" vertical="top" wrapText="1"/>
    </xf>
    <xf numFmtId="0" fontId="8" fillId="4" borderId="8" xfId="25" applyFont="1" applyFill="1" applyBorder="1" applyAlignment="1">
      <alignment horizontal="center" vertical="top" wrapText="1"/>
    </xf>
    <xf numFmtId="0" fontId="8" fillId="4" borderId="4" xfId="25" applyFont="1" applyFill="1" applyBorder="1" applyAlignment="1">
      <alignment horizontal="center" vertical="center" wrapText="1"/>
    </xf>
    <xf numFmtId="0" fontId="8" fillId="4" borderId="12" xfId="26" applyFont="1" applyFill="1" applyBorder="1" applyAlignment="1">
      <alignment horizontal="center" vertical="top" wrapText="1"/>
    </xf>
    <xf numFmtId="0" fontId="8" fillId="4" borderId="3" xfId="26" applyFont="1" applyFill="1" applyBorder="1" applyAlignment="1">
      <alignment horizontal="center" vertical="top" wrapText="1"/>
    </xf>
    <xf numFmtId="0" fontId="8" fillId="4" borderId="10" xfId="26" applyFont="1" applyFill="1" applyBorder="1" applyAlignment="1">
      <alignment horizontal="center" vertical="top" wrapText="1"/>
    </xf>
    <xf numFmtId="10" fontId="8" fillId="0" borderId="12" xfId="30" quotePrefix="1" applyNumberFormat="1" applyFont="1" applyFill="1" applyBorder="1" applyAlignment="1">
      <alignment horizontal="center" vertical="center"/>
    </xf>
    <xf numFmtId="10" fontId="8" fillId="0" borderId="3" xfId="30" applyNumberFormat="1" applyFont="1" applyFill="1" applyBorder="1" applyAlignment="1">
      <alignment horizontal="center" vertical="center"/>
    </xf>
    <xf numFmtId="10" fontId="8" fillId="0" borderId="10" xfId="30" applyNumberFormat="1" applyFont="1" applyFill="1" applyBorder="1" applyAlignment="1">
      <alignment horizontal="center" vertical="center"/>
    </xf>
    <xf numFmtId="0" fontId="12" fillId="0" borderId="0" xfId="26" applyFont="1" applyAlignment="1">
      <alignment horizontal="left" wrapText="1"/>
    </xf>
    <xf numFmtId="0" fontId="8" fillId="0" borderId="0" xfId="26" applyFont="1" applyAlignment="1">
      <alignment horizontal="center" vertical="center"/>
    </xf>
    <xf numFmtId="0" fontId="33" fillId="0" borderId="0" xfId="26" applyFont="1" applyAlignment="1">
      <alignment horizontal="center" vertical="center"/>
    </xf>
    <xf numFmtId="0" fontId="8" fillId="4" borderId="12" xfId="25" applyFont="1" applyFill="1" applyBorder="1" applyAlignment="1">
      <alignment horizontal="center" vertical="top" wrapText="1"/>
    </xf>
    <xf numFmtId="0" fontId="8" fillId="4" borderId="10" xfId="25" applyFont="1" applyFill="1" applyBorder="1" applyAlignment="1">
      <alignment horizontal="center" vertical="top" wrapText="1"/>
    </xf>
    <xf numFmtId="0" fontId="8" fillId="9" borderId="6" xfId="40" applyFont="1" applyFill="1" applyBorder="1" applyAlignment="1">
      <alignment horizontal="center" vertical="top" wrapText="1"/>
    </xf>
    <xf numFmtId="0" fontId="8" fillId="9" borderId="9" xfId="40" applyFont="1" applyFill="1" applyBorder="1" applyAlignment="1">
      <alignment horizontal="center" vertical="top" wrapText="1"/>
    </xf>
    <xf numFmtId="0" fontId="8" fillId="9" borderId="8" xfId="40" applyFont="1" applyFill="1" applyBorder="1" applyAlignment="1">
      <alignment horizontal="center" vertical="top" wrapText="1"/>
    </xf>
    <xf numFmtId="0" fontId="8" fillId="9" borderId="4" xfId="40" applyFont="1" applyFill="1" applyBorder="1" applyAlignment="1">
      <alignment horizontal="center"/>
    </xf>
    <xf numFmtId="0" fontId="8" fillId="8" borderId="0" xfId="40" applyFont="1" applyFill="1" applyAlignment="1">
      <alignment horizontal="center" vertical="center"/>
    </xf>
    <xf numFmtId="0" fontId="44" fillId="14" borderId="6" xfId="67" applyFont="1" applyFill="1" applyBorder="1" applyAlignment="1">
      <alignment horizontal="center" vertical="center"/>
    </xf>
    <xf numFmtId="0" fontId="44" fillId="14" borderId="8" xfId="67" applyFont="1" applyFill="1" applyBorder="1" applyAlignment="1">
      <alignment horizontal="center" vertical="center"/>
    </xf>
    <xf numFmtId="0" fontId="44" fillId="14" borderId="6" xfId="67" applyFont="1" applyFill="1" applyBorder="1" applyAlignment="1">
      <alignment horizontal="center" vertical="center" wrapText="1"/>
    </xf>
    <xf numFmtId="0" fontId="44" fillId="14" borderId="8" xfId="67" applyFont="1" applyFill="1" applyBorder="1" applyAlignment="1">
      <alignment horizontal="center" vertical="center" wrapText="1"/>
    </xf>
    <xf numFmtId="0" fontId="46" fillId="14" borderId="12" xfId="67" applyFont="1" applyFill="1" applyBorder="1" applyAlignment="1">
      <alignment horizontal="center"/>
    </xf>
    <xf numFmtId="0" fontId="46" fillId="14" borderId="3" xfId="67" applyFont="1" applyFill="1" applyBorder="1" applyAlignment="1">
      <alignment horizontal="center"/>
    </xf>
    <xf numFmtId="0" fontId="46" fillId="14" borderId="10" xfId="67" applyFont="1" applyFill="1" applyBorder="1" applyAlignment="1">
      <alignment horizontal="center"/>
    </xf>
    <xf numFmtId="0" fontId="8" fillId="0" borderId="0" xfId="16" applyFont="1" applyAlignment="1">
      <alignment vertical="center"/>
    </xf>
    <xf numFmtId="0" fontId="7" fillId="0" borderId="4" xfId="0" applyFont="1" applyBorder="1" applyAlignment="1"/>
    <xf numFmtId="0" fontId="7" fillId="0" borderId="0" xfId="0" applyFont="1" applyAlignment="1"/>
  </cellXfs>
  <cellStyles count="90">
    <cellStyle name="Body" xfId="1" xr:uid="{00000000-0005-0000-0000-000000000000}"/>
    <cellStyle name="Comma" xfId="75" builtinId="3"/>
    <cellStyle name="Comma  - Style1" xfId="2" xr:uid="{00000000-0005-0000-0000-000001000000}"/>
    <cellStyle name="Comma 10" xfId="80" xr:uid="{089B0F40-0E4C-48E4-B170-61873D6DD157}"/>
    <cellStyle name="Comma 10 2" xfId="88" xr:uid="{007FAB63-2697-42AC-991D-B6AB2FFCD360}"/>
    <cellStyle name="Comma 11" xfId="85" xr:uid="{CD0D6CDF-E013-4351-AC19-828AB6A8496B}"/>
    <cellStyle name="Comma 11 2" xfId="23" xr:uid="{00000000-0005-0000-0000-000002000000}"/>
    <cellStyle name="Comma 11 2 2" xfId="74" xr:uid="{B820B2FA-E791-45E4-B2B9-13FDA44D3FA0}"/>
    <cellStyle name="Comma 2" xfId="33" xr:uid="{00000000-0005-0000-0000-000003000000}"/>
    <cellStyle name="Comma 2 2" xfId="34" xr:uid="{00000000-0005-0000-0000-000004000000}"/>
    <cellStyle name="Comma 2 2 2" xfId="69" xr:uid="{62932AA7-3EDE-4558-9C40-2F8EC82AD610}"/>
    <cellStyle name="Comma 2 3" xfId="35" xr:uid="{00000000-0005-0000-0000-000005000000}"/>
    <cellStyle name="Comma 2 4" xfId="64" xr:uid="{00000000-0005-0000-0000-000006000000}"/>
    <cellStyle name="Comma 2 5" xfId="89" xr:uid="{5BA1A972-5888-4515-98B1-4A408E5612E7}"/>
    <cellStyle name="Comma 3" xfId="36" xr:uid="{00000000-0005-0000-0000-000007000000}"/>
    <cellStyle name="Comma 3 2" xfId="68" xr:uid="{AAD3ED89-B369-4DDF-8E8A-866133F512F7}"/>
    <cellStyle name="Comma 4" xfId="37" xr:uid="{00000000-0005-0000-0000-000008000000}"/>
    <cellStyle name="Comma 4 2" xfId="70" xr:uid="{30108221-594C-402B-BE98-53E1B9C66AE4}"/>
    <cellStyle name="Comma 4 2 2 2" xfId="83" xr:uid="{AAD9D2A5-8F9D-4C81-93F0-BE591C2F4403}"/>
    <cellStyle name="Comma 5" xfId="38" xr:uid="{00000000-0005-0000-0000-000009000000}"/>
    <cellStyle name="Comma 6" xfId="28" xr:uid="{00000000-0005-0000-0000-00000A000000}"/>
    <cellStyle name="Comma 6 2" xfId="32" xr:uid="{00000000-0005-0000-0000-00000B000000}"/>
    <cellStyle name="Comma 6 3" xfId="58" xr:uid="{00000000-0005-0000-0000-00000C000000}"/>
    <cellStyle name="Comma 6 4" xfId="59" xr:uid="{00000000-0005-0000-0000-00000D000000}"/>
    <cellStyle name="Comma 7" xfId="39" xr:uid="{00000000-0005-0000-0000-00000E000000}"/>
    <cellStyle name="Comma 8" xfId="71" xr:uid="{16D85897-B484-493A-8596-609BD0309C8A}"/>
    <cellStyle name="Comma 9" xfId="77" xr:uid="{F722E928-AA00-4A46-91F1-9C09CA65FF96}"/>
    <cellStyle name="Curren - Style2" xfId="3" xr:uid="{00000000-0005-0000-0000-00000F000000}"/>
    <cellStyle name="Grey" xfId="4" xr:uid="{00000000-0005-0000-0000-000010000000}"/>
    <cellStyle name="Header1" xfId="5" xr:uid="{00000000-0005-0000-0000-000011000000}"/>
    <cellStyle name="Header2" xfId="6" xr:uid="{00000000-0005-0000-0000-000012000000}"/>
    <cellStyle name="Hyperlink" xfId="81" builtinId="8"/>
    <cellStyle name="Input [yellow]" xfId="7" xr:uid="{00000000-0005-0000-0000-000013000000}"/>
    <cellStyle name="no dec" xfId="8" xr:uid="{00000000-0005-0000-0000-000014000000}"/>
    <cellStyle name="Normal" xfId="0" builtinId="0"/>
    <cellStyle name="Normal - Style1" xfId="9" xr:uid="{00000000-0005-0000-0000-000016000000}"/>
    <cellStyle name="Normal 10" xfId="78" xr:uid="{6EFC3C59-C538-4BD9-9276-54B6C885C5A8}"/>
    <cellStyle name="Normal 11" xfId="79" xr:uid="{96DC3CA4-008F-4CCA-91E2-8D7BB90FA8DF}"/>
    <cellStyle name="Normal 11 2" xfId="87" xr:uid="{E58E6B93-51A0-4F64-8A56-B75ED03409DD}"/>
    <cellStyle name="Normal 12" xfId="84" xr:uid="{1D52BC8F-B3D2-4B8A-9320-65457C4BA81C}"/>
    <cellStyle name="Normal 13" xfId="86" xr:uid="{647796A1-6929-4E1A-83B0-99DA0BBB1936}"/>
    <cellStyle name="Normal 15" xfId="22" xr:uid="{00000000-0005-0000-0000-000017000000}"/>
    <cellStyle name="Normal 15 2" xfId="72" xr:uid="{CB244ED1-6A08-4853-9E4A-E1F16E097848}"/>
    <cellStyle name="Normal 18" xfId="67" xr:uid="{3F787878-56F2-4098-AA04-E7CF734EE050}"/>
    <cellStyle name="Normal 18 2 2" xfId="82" xr:uid="{FE6E7591-5D5A-4604-A94C-C74F0E8EFC89}"/>
    <cellStyle name="Normal 2" xfId="10" xr:uid="{00000000-0005-0000-0000-000018000000}"/>
    <cellStyle name="Normal 2 2" xfId="11" xr:uid="{00000000-0005-0000-0000-000019000000}"/>
    <cellStyle name="Normal 2 2 2" xfId="40" xr:uid="{00000000-0005-0000-0000-00001A000000}"/>
    <cellStyle name="Normal 2 2 2 2" xfId="62" xr:uid="{00000000-0005-0000-0000-00001B000000}"/>
    <cellStyle name="Normal 2 2_Working APR 2007-08 Mahagenco_Bhushan_1.3" xfId="41" xr:uid="{00000000-0005-0000-0000-00001C000000}"/>
    <cellStyle name="Normal 2 3" xfId="12" xr:uid="{00000000-0005-0000-0000-00001D000000}"/>
    <cellStyle name="Normal 2 4" xfId="26" xr:uid="{00000000-0005-0000-0000-00001E000000}"/>
    <cellStyle name="Normal 2_ARR FINAL" xfId="42" xr:uid="{00000000-0005-0000-0000-00001F000000}"/>
    <cellStyle name="Normal 3" xfId="13" xr:uid="{00000000-0005-0000-0000-000020000000}"/>
    <cellStyle name="Normal 3 2" xfId="31" xr:uid="{00000000-0005-0000-0000-000021000000}"/>
    <cellStyle name="Normal 3 2 2" xfId="65" xr:uid="{00000000-0005-0000-0000-000022000000}"/>
    <cellStyle name="Normal 39" xfId="43" xr:uid="{00000000-0005-0000-0000-000023000000}"/>
    <cellStyle name="Normal 4" xfId="25" xr:uid="{00000000-0005-0000-0000-000024000000}"/>
    <cellStyle name="Normal 4 2" xfId="63" xr:uid="{00000000-0005-0000-0000-000025000000}"/>
    <cellStyle name="Normal 5" xfId="44" xr:uid="{00000000-0005-0000-0000-000026000000}"/>
    <cellStyle name="Normal 5 2" xfId="45" xr:uid="{00000000-0005-0000-0000-000027000000}"/>
    <cellStyle name="Normal 6" xfId="46" xr:uid="{00000000-0005-0000-0000-000028000000}"/>
    <cellStyle name="Normal 7" xfId="47" xr:uid="{00000000-0005-0000-0000-000029000000}"/>
    <cellStyle name="Normal 8" xfId="60" xr:uid="{00000000-0005-0000-0000-00002A000000}"/>
    <cellStyle name="Normal 9" xfId="61" xr:uid="{00000000-0005-0000-0000-00002B000000}"/>
    <cellStyle name="Normal_FORMATS 5 YEAR ALOKE" xfId="14" xr:uid="{00000000-0005-0000-0000-00002C000000}"/>
    <cellStyle name="Normal_FORMATS 5 YEAR ALOKE 2" xfId="15" xr:uid="{00000000-0005-0000-0000-00002D000000}"/>
    <cellStyle name="Normal_FORMATS 5 YEAR ALOKE 2 2" xfId="27" xr:uid="{00000000-0005-0000-0000-00002E000000}"/>
    <cellStyle name="Normal_FORMATS 5 YEAR ALOKE 3" xfId="16" xr:uid="{00000000-0005-0000-0000-00002F000000}"/>
    <cellStyle name="Normal_FORMATS 5 YEAR ALOKE 3 2" xfId="17" xr:uid="{00000000-0005-0000-0000-000030000000}"/>
    <cellStyle name="Normal_FORMATS 5 YEAR ALOKE 3 2 2" xfId="73" xr:uid="{26C3D1E9-EA6E-40D0-93E6-90DF47F140F8}"/>
    <cellStyle name="Normal_FORMATS 5 YEAR ALOKE 4" xfId="48" xr:uid="{00000000-0005-0000-0000-000031000000}"/>
    <cellStyle name="Normal_Sheet1" xfId="29" xr:uid="{00000000-0005-0000-0000-000032000000}"/>
    <cellStyle name="Percent" xfId="76" builtinId="5"/>
    <cellStyle name="Percent [0]_#6 Temps &amp; Contractors" xfId="18" xr:uid="{00000000-0005-0000-0000-000033000000}"/>
    <cellStyle name="Percent [2]" xfId="19" xr:uid="{00000000-0005-0000-0000-000034000000}"/>
    <cellStyle name="Percent 2" xfId="30" xr:uid="{00000000-0005-0000-0000-000035000000}"/>
    <cellStyle name="Percent 2 2" xfId="49" xr:uid="{00000000-0005-0000-0000-000036000000}"/>
    <cellStyle name="Percent 2 3" xfId="66" xr:uid="{00000000-0005-0000-0000-000037000000}"/>
    <cellStyle name="Percent 3" xfId="50" xr:uid="{00000000-0005-0000-0000-000038000000}"/>
    <cellStyle name="Percent 3 2" xfId="51" xr:uid="{00000000-0005-0000-0000-000039000000}"/>
    <cellStyle name="Percent 4" xfId="52" xr:uid="{00000000-0005-0000-0000-00003A000000}"/>
    <cellStyle name="Percent 41" xfId="24" xr:uid="{00000000-0005-0000-0000-00003B000000}"/>
    <cellStyle name="Percent 5" xfId="53" xr:uid="{00000000-0005-0000-0000-00003C000000}"/>
    <cellStyle name="Percent 5 2" xfId="54" xr:uid="{00000000-0005-0000-0000-00003D000000}"/>
    <cellStyle name="Percent 5 3" xfId="55" xr:uid="{00000000-0005-0000-0000-00003E000000}"/>
    <cellStyle name="Percent 6" xfId="56" xr:uid="{00000000-0005-0000-0000-00003F000000}"/>
    <cellStyle name="Percent 6 2" xfId="57" xr:uid="{00000000-0005-0000-0000-000040000000}"/>
    <cellStyle name="Style 1" xfId="20" xr:uid="{00000000-0005-0000-0000-000041000000}"/>
    <cellStyle name="Style 2" xfId="21" xr:uid="{00000000-0005-0000-0000-00004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2</xdr:row>
      <xdr:rowOff>38101</xdr:rowOff>
    </xdr:from>
    <xdr:to>
      <xdr:col>13</xdr:col>
      <xdr:colOff>580350</xdr:colOff>
      <xdr:row>14</xdr:row>
      <xdr:rowOff>123571</xdr:rowOff>
    </xdr:to>
    <xdr:pic>
      <xdr:nvPicPr>
        <xdr:cNvPr id="2" name="Picture 1">
          <a:extLst>
            <a:ext uri="{FF2B5EF4-FFF2-40B4-BE49-F238E27FC236}">
              <a16:creationId xmlns:a16="http://schemas.microsoft.com/office/drawing/2014/main" id="{9F5C29B4-736E-4A5B-934C-8A04C1F6B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381001"/>
          <a:ext cx="5521920" cy="2318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209550</xdr:colOff>
      <xdr:row>14</xdr:row>
      <xdr:rowOff>133350</xdr:rowOff>
    </xdr:from>
    <xdr:to>
      <xdr:col>14</xdr:col>
      <xdr:colOff>123150</xdr:colOff>
      <xdr:row>20</xdr:row>
      <xdr:rowOff>6528</xdr:rowOff>
    </xdr:to>
    <xdr:pic>
      <xdr:nvPicPr>
        <xdr:cNvPr id="3" name="Picture 2">
          <a:extLst>
            <a:ext uri="{FF2B5EF4-FFF2-40B4-BE49-F238E27FC236}">
              <a16:creationId xmlns:a16="http://schemas.microsoft.com/office/drawing/2014/main" id="{BDD926B9-4650-4906-9497-34301C9A67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15050" y="2884170"/>
          <a:ext cx="5537160" cy="879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bi.co.in/portal/web/interest-rates/mclr-historical-data"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C01E9-BC8C-45B1-BD41-47DAB64A00FE}">
  <sheetPr>
    <tabColor rgb="FF92D050"/>
    <pageSetUpPr fitToPage="1"/>
  </sheetPr>
  <dimension ref="B2:P22"/>
  <sheetViews>
    <sheetView showGridLines="0" zoomScale="84" workbookViewId="0">
      <selection activeCell="K16" sqref="K16"/>
    </sheetView>
  </sheetViews>
  <sheetFormatPr defaultColWidth="9.140625" defaultRowHeight="13.15"/>
  <cols>
    <col min="1" max="1" width="9.140625" style="790"/>
    <col min="2" max="2" width="28.28515625" style="790" bestFit="1" customWidth="1"/>
    <col min="3" max="5" width="10.85546875" style="790" customWidth="1"/>
    <col min="6" max="6" width="15.7109375" style="790" bestFit="1" customWidth="1"/>
    <col min="7" max="7" width="9.140625" style="790"/>
    <col min="8" max="8" width="9.28515625" style="790" bestFit="1" customWidth="1"/>
    <col min="9" max="9" width="66.42578125" style="790" bestFit="1" customWidth="1"/>
    <col min="10" max="10" width="11" style="790" bestFit="1" customWidth="1"/>
    <col min="11" max="12" width="10.42578125" style="790" bestFit="1" customWidth="1"/>
    <col min="13" max="16" width="10.28515625" style="790" customWidth="1"/>
    <col min="17" max="16384" width="9.140625" style="790"/>
  </cols>
  <sheetData>
    <row r="2" spans="2:16">
      <c r="B2" s="789" t="s">
        <v>0</v>
      </c>
      <c r="C2" s="789" t="s">
        <v>1</v>
      </c>
      <c r="D2" s="878" t="s">
        <v>2</v>
      </c>
      <c r="E2" s="878"/>
      <c r="F2" s="789" t="s">
        <v>3</v>
      </c>
    </row>
    <row r="3" spans="2:16">
      <c r="B3" s="789"/>
      <c r="C3" s="789"/>
      <c r="D3" s="789" t="s">
        <v>4</v>
      </c>
      <c r="E3" s="789" t="s">
        <v>5</v>
      </c>
      <c r="F3" s="789"/>
    </row>
    <row r="4" spans="2:16">
      <c r="B4" s="791" t="s">
        <v>6</v>
      </c>
      <c r="C4" s="792">
        <v>45315</v>
      </c>
      <c r="D4" s="793">
        <v>0.13</v>
      </c>
      <c r="E4" s="793">
        <v>0.104</v>
      </c>
      <c r="F4" s="794">
        <v>103.66937499999999</v>
      </c>
    </row>
    <row r="5" spans="2:16">
      <c r="B5" s="791" t="s">
        <v>7</v>
      </c>
      <c r="C5" s="792">
        <v>45315</v>
      </c>
      <c r="D5" s="793">
        <v>0.13</v>
      </c>
      <c r="E5" s="793">
        <v>0.104</v>
      </c>
      <c r="F5" s="794">
        <v>8.9659999999999993</v>
      </c>
    </row>
    <row r="6" spans="2:16">
      <c r="B6" s="795" t="s">
        <v>8</v>
      </c>
      <c r="C6" s="791"/>
      <c r="D6" s="796">
        <f>SUMPRODUCT(D4:D5,$F$4:$F$5)/$F$6</f>
        <v>0.13</v>
      </c>
      <c r="E6" s="796">
        <f>SUMPRODUCT(E4:E5,$F$4:$F$5)/$F$6</f>
        <v>0.104</v>
      </c>
      <c r="F6" s="797">
        <f>SUM(F4:F5)</f>
        <v>112.63537499999998</v>
      </c>
    </row>
    <row r="7" spans="2:16" ht="26.45">
      <c r="B7" s="791"/>
      <c r="C7" s="791"/>
      <c r="D7" s="791"/>
      <c r="E7" s="791"/>
      <c r="F7" s="798"/>
      <c r="H7" s="750" t="s">
        <v>9</v>
      </c>
      <c r="I7" s="750" t="s">
        <v>10</v>
      </c>
      <c r="J7" s="750" t="s">
        <v>11</v>
      </c>
      <c r="K7" s="750" t="s">
        <v>12</v>
      </c>
      <c r="L7" s="750" t="s">
        <v>13</v>
      </c>
      <c r="M7" s="750" t="s">
        <v>14</v>
      </c>
      <c r="N7" s="750" t="s">
        <v>15</v>
      </c>
      <c r="O7" s="750" t="s">
        <v>16</v>
      </c>
      <c r="P7" s="750" t="s">
        <v>17</v>
      </c>
    </row>
    <row r="8" spans="2:16">
      <c r="B8" s="795" t="s">
        <v>18</v>
      </c>
      <c r="C8" s="795"/>
      <c r="D8" s="795"/>
      <c r="E8" s="795"/>
      <c r="F8" s="798"/>
      <c r="H8" s="799">
        <v>1</v>
      </c>
      <c r="I8" s="800" t="s">
        <v>19</v>
      </c>
      <c r="J8" s="801">
        <f>+'F5'!H13</f>
        <v>86.444039755259993</v>
      </c>
      <c r="K8" s="801">
        <f>J12</f>
        <v>72.177363791504234</v>
      </c>
      <c r="L8" s="801">
        <f t="shared" ref="L8:P8" si="0">K12</f>
        <v>57.910462441677936</v>
      </c>
      <c r="M8" s="801">
        <f t="shared" ca="1" si="0"/>
        <v>43.644339312086437</v>
      </c>
      <c r="N8" s="801">
        <f t="shared" ca="1" si="0"/>
        <v>29.378216182494938</v>
      </c>
      <c r="O8" s="801">
        <f t="shared" ca="1" si="0"/>
        <v>15.115190577031605</v>
      </c>
      <c r="P8" s="801">
        <f t="shared" ca="1" si="0"/>
        <v>0.85224366584827038</v>
      </c>
    </row>
    <row r="9" spans="2:16">
      <c r="B9" s="802" t="s">
        <v>20</v>
      </c>
      <c r="C9" s="802"/>
      <c r="D9" s="802"/>
      <c r="E9" s="802"/>
      <c r="F9" s="803">
        <f>354000/10^7</f>
        <v>3.5400000000000001E-2</v>
      </c>
      <c r="H9" s="799">
        <v>2</v>
      </c>
      <c r="I9" s="800" t="s">
        <v>21</v>
      </c>
      <c r="J9" s="801"/>
      <c r="K9" s="801"/>
      <c r="L9" s="801"/>
      <c r="M9" s="801"/>
      <c r="N9" s="801"/>
      <c r="O9" s="801"/>
      <c r="P9" s="801"/>
    </row>
    <row r="10" spans="2:16">
      <c r="B10" s="795" t="s">
        <v>22</v>
      </c>
      <c r="C10" s="795"/>
      <c r="D10" s="795"/>
      <c r="E10" s="795"/>
      <c r="F10" s="804">
        <f>F9</f>
        <v>3.5400000000000001E-2</v>
      </c>
      <c r="H10" s="799">
        <f t="shared" ref="H10:H18" si="1">H9+1</f>
        <v>3</v>
      </c>
      <c r="I10" s="800" t="s">
        <v>23</v>
      </c>
      <c r="J10" s="801"/>
      <c r="K10" s="801"/>
      <c r="L10" s="801"/>
      <c r="M10" s="801"/>
      <c r="N10" s="801"/>
      <c r="O10" s="801"/>
      <c r="P10" s="801"/>
    </row>
    <row r="11" spans="2:16">
      <c r="H11" s="799">
        <f t="shared" si="1"/>
        <v>4</v>
      </c>
      <c r="I11" s="800" t="s">
        <v>24</v>
      </c>
      <c r="J11" s="801">
        <f>+'F1 '!I11</f>
        <v>14.266675963755752</v>
      </c>
      <c r="K11" s="801">
        <f>+'F1 '!N11</f>
        <v>14.266901349826297</v>
      </c>
      <c r="L11" s="801">
        <f ca="1">+'F1 '!P11</f>
        <v>14.266123129591501</v>
      </c>
      <c r="M11" s="801">
        <f ca="1">+'F1 '!Q11</f>
        <v>14.266123129591501</v>
      </c>
      <c r="N11" s="801">
        <f ca="1">+'F1 '!R11</f>
        <v>14.263025605463334</v>
      </c>
      <c r="O11" s="801">
        <f ca="1">+'F1 '!S11</f>
        <v>14.262946911183334</v>
      </c>
      <c r="P11" s="801">
        <f ca="1">MIN(+'F1 '!T11,P8)</f>
        <v>0.85224366584827038</v>
      </c>
    </row>
    <row r="12" spans="2:16">
      <c r="B12" s="795"/>
      <c r="C12" s="795"/>
      <c r="D12" s="795"/>
      <c r="E12" s="795"/>
      <c r="F12" s="798"/>
      <c r="H12" s="799">
        <f t="shared" si="1"/>
        <v>5</v>
      </c>
      <c r="I12" s="800" t="s">
        <v>25</v>
      </c>
      <c r="J12" s="801">
        <f>J8-J9+J10-J11</f>
        <v>72.177363791504234</v>
      </c>
      <c r="K12" s="801">
        <f t="shared" ref="K12:P12" si="2">K8-K9+K10-K11</f>
        <v>57.910462441677936</v>
      </c>
      <c r="L12" s="801">
        <f t="shared" ca="1" si="2"/>
        <v>43.644339312086437</v>
      </c>
      <c r="M12" s="801">
        <f t="shared" ca="1" si="2"/>
        <v>29.378216182494938</v>
      </c>
      <c r="N12" s="801">
        <f t="shared" ca="1" si="2"/>
        <v>15.115190577031605</v>
      </c>
      <c r="O12" s="801">
        <f t="shared" ca="1" si="2"/>
        <v>0.85224366584827038</v>
      </c>
      <c r="P12" s="801">
        <f t="shared" ca="1" si="2"/>
        <v>0</v>
      </c>
    </row>
    <row r="13" spans="2:16">
      <c r="B13" s="795" t="s">
        <v>26</v>
      </c>
      <c r="C13" s="795"/>
      <c r="D13" s="795"/>
      <c r="E13" s="795"/>
      <c r="F13" s="804">
        <f>F10</f>
        <v>3.5400000000000001E-2</v>
      </c>
      <c r="H13" s="799">
        <f t="shared" si="1"/>
        <v>6</v>
      </c>
      <c r="I13" s="800" t="s">
        <v>27</v>
      </c>
      <c r="J13" s="801">
        <f t="shared" ref="J13:P13" si="3">AVERAGE(J12,J8)</f>
        <v>79.310701773382107</v>
      </c>
      <c r="K13" s="801">
        <f t="shared" si="3"/>
        <v>65.043913116591085</v>
      </c>
      <c r="L13" s="801">
        <f t="shared" ca="1" si="3"/>
        <v>50.777400876882183</v>
      </c>
      <c r="M13" s="801">
        <f t="shared" ca="1" si="3"/>
        <v>36.511277747290691</v>
      </c>
      <c r="N13" s="801">
        <f t="shared" ca="1" si="3"/>
        <v>22.246703379763272</v>
      </c>
      <c r="O13" s="801">
        <f t="shared" ca="1" si="3"/>
        <v>7.9837171214399376</v>
      </c>
      <c r="P13" s="801">
        <f t="shared" ca="1" si="3"/>
        <v>0.42612183292413519</v>
      </c>
    </row>
    <row r="14" spans="2:16">
      <c r="H14" s="799">
        <f t="shared" si="1"/>
        <v>7</v>
      </c>
      <c r="I14" s="800" t="s">
        <v>28</v>
      </c>
      <c r="J14" s="805">
        <f>+Interest!K19</f>
        <v>0.12296648030749263</v>
      </c>
      <c r="K14" s="805">
        <f>+D4</f>
        <v>0.13</v>
      </c>
      <c r="L14" s="805">
        <f t="shared" ref="L14:P14" si="4">K14</f>
        <v>0.13</v>
      </c>
      <c r="M14" s="805">
        <f t="shared" si="4"/>
        <v>0.13</v>
      </c>
      <c r="N14" s="805">
        <f t="shared" si="4"/>
        <v>0.13</v>
      </c>
      <c r="O14" s="805">
        <f t="shared" si="4"/>
        <v>0.13</v>
      </c>
      <c r="P14" s="805">
        <f t="shared" si="4"/>
        <v>0.13</v>
      </c>
    </row>
    <row r="15" spans="2:16">
      <c r="H15" s="799">
        <f t="shared" si="1"/>
        <v>8</v>
      </c>
      <c r="I15" s="800" t="s">
        <v>29</v>
      </c>
      <c r="J15" s="801">
        <f>+J13*J14</f>
        <v>9.7525578477900119</v>
      </c>
      <c r="K15" s="801">
        <f t="shared" ref="K15:P15" si="5">K13*K14</f>
        <v>8.4557087051568409</v>
      </c>
      <c r="L15" s="801">
        <f t="shared" ca="1" si="5"/>
        <v>6.6010621139946837</v>
      </c>
      <c r="M15" s="801">
        <f t="shared" ca="1" si="5"/>
        <v>4.74646610714779</v>
      </c>
      <c r="N15" s="801">
        <f t="shared" ca="1" si="5"/>
        <v>2.8920714393692255</v>
      </c>
      <c r="O15" s="801">
        <f t="shared" ca="1" si="5"/>
        <v>1.0378832257871919</v>
      </c>
      <c r="P15" s="801">
        <f t="shared" ca="1" si="5"/>
        <v>5.5395838280137576E-2</v>
      </c>
    </row>
    <row r="16" spans="2:16" ht="26.45">
      <c r="H16" s="799">
        <f t="shared" si="1"/>
        <v>9</v>
      </c>
      <c r="I16" s="806" t="s">
        <v>30</v>
      </c>
      <c r="J16" s="805">
        <f>+Interest!J17</f>
        <v>0.11978130354534387</v>
      </c>
      <c r="K16" s="805">
        <f>E6</f>
        <v>0.104</v>
      </c>
      <c r="L16" s="805">
        <f t="shared" ref="L16:P16" si="6">K16</f>
        <v>0.104</v>
      </c>
      <c r="M16" s="805">
        <f t="shared" si="6"/>
        <v>0.104</v>
      </c>
      <c r="N16" s="805">
        <f t="shared" si="6"/>
        <v>0.104</v>
      </c>
      <c r="O16" s="805">
        <f t="shared" si="6"/>
        <v>0.104</v>
      </c>
      <c r="P16" s="805">
        <f t="shared" si="6"/>
        <v>0.104</v>
      </c>
    </row>
    <row r="17" spans="6:16">
      <c r="H17" s="799">
        <f t="shared" si="1"/>
        <v>10</v>
      </c>
      <c r="I17" s="800" t="s">
        <v>31</v>
      </c>
      <c r="J17" s="801">
        <f t="shared" ref="J17:P17" si="7">J13*J16</f>
        <v>9.499939243511724</v>
      </c>
      <c r="K17" s="801">
        <f t="shared" si="7"/>
        <v>6.7645669641254722</v>
      </c>
      <c r="L17" s="801">
        <f t="shared" ca="1" si="7"/>
        <v>5.2808496911957468</v>
      </c>
      <c r="M17" s="801">
        <f t="shared" ca="1" si="7"/>
        <v>3.7971728857182319</v>
      </c>
      <c r="N17" s="801">
        <f t="shared" ca="1" si="7"/>
        <v>2.3136571514953803</v>
      </c>
      <c r="O17" s="801">
        <f t="shared" ca="1" si="7"/>
        <v>0.83030658062975349</v>
      </c>
      <c r="P17" s="801">
        <f t="shared" ca="1" si="7"/>
        <v>4.4316670624110058E-2</v>
      </c>
    </row>
    <row r="18" spans="6:16">
      <c r="H18" s="799">
        <f t="shared" si="1"/>
        <v>11</v>
      </c>
      <c r="I18" s="800" t="s">
        <v>32</v>
      </c>
      <c r="J18" s="801">
        <f t="shared" ref="J18:P18" si="8">J15-J17</f>
        <v>0.25261860427828786</v>
      </c>
      <c r="K18" s="801">
        <f t="shared" si="8"/>
        <v>1.6911417410313687</v>
      </c>
      <c r="L18" s="801">
        <f t="shared" ca="1" si="8"/>
        <v>1.3202124227989369</v>
      </c>
      <c r="M18" s="801">
        <f t="shared" ca="1" si="8"/>
        <v>0.94929322142955819</v>
      </c>
      <c r="N18" s="801">
        <f t="shared" ca="1" si="8"/>
        <v>0.57841428787384519</v>
      </c>
      <c r="O18" s="801">
        <f t="shared" ca="1" si="8"/>
        <v>0.20757664515743846</v>
      </c>
      <c r="P18" s="801">
        <f t="shared" ca="1" si="8"/>
        <v>1.1079167656027518E-2</v>
      </c>
    </row>
    <row r="19" spans="6:16">
      <c r="G19" s="807"/>
      <c r="I19" s="808" t="s">
        <v>33</v>
      </c>
      <c r="J19" s="809">
        <f ca="1">NPV(E4,J18:P18)</f>
        <v>3.7094168890797836</v>
      </c>
    </row>
    <row r="20" spans="6:16">
      <c r="I20" s="808" t="s">
        <v>34</v>
      </c>
      <c r="J20" s="810">
        <f>F13</f>
        <v>3.5400000000000001E-2</v>
      </c>
    </row>
    <row r="21" spans="6:16">
      <c r="F21" s="666"/>
      <c r="I21" s="808" t="s">
        <v>35</v>
      </c>
      <c r="J21" s="809">
        <f ca="1">J19-J20</f>
        <v>3.6740168890797835</v>
      </c>
    </row>
    <row r="22" spans="6:16">
      <c r="I22" s="811" t="s">
        <v>36</v>
      </c>
      <c r="J22" s="809">
        <f ca="1">J21*1/3</f>
        <v>1.2246722963599279</v>
      </c>
    </row>
  </sheetData>
  <mergeCells count="1">
    <mergeCell ref="D2:E2"/>
  </mergeCells>
  <printOptions verticalCentered="1"/>
  <pageMargins left="0.23622047244094491" right="0.23622047244094491" top="0.23622047244094491" bottom="0.23622047244094491" header="0.23622047244094491" footer="0.23622047244094491"/>
  <pageSetup paperSize="9"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A1930-EE3E-4B85-B232-624E0E0B837F}">
  <sheetPr>
    <pageSetUpPr fitToPage="1"/>
  </sheetPr>
  <dimension ref="C5:M31"/>
  <sheetViews>
    <sheetView showGridLines="0" topLeftCell="A6" zoomScale="84" workbookViewId="0">
      <selection activeCell="K16" sqref="K16"/>
    </sheetView>
  </sheetViews>
  <sheetFormatPr defaultColWidth="9.140625" defaultRowHeight="13.15"/>
  <cols>
    <col min="1" max="1" width="9.140625" style="594"/>
    <col min="2" max="2" width="21.5703125" style="594" bestFit="1" customWidth="1"/>
    <col min="3" max="4" width="10.7109375" style="594" bestFit="1" customWidth="1"/>
    <col min="5" max="5" width="10.28515625" style="594" bestFit="1" customWidth="1"/>
    <col min="6" max="6" width="12.42578125" style="594" bestFit="1" customWidth="1"/>
    <col min="7" max="7" width="12.5703125" style="594" bestFit="1" customWidth="1"/>
    <col min="8" max="8" width="9.140625" style="594"/>
    <col min="9" max="9" width="57" style="594" bestFit="1" customWidth="1"/>
    <col min="10" max="10" width="9.140625" style="594"/>
    <col min="11" max="11" width="9.85546875" style="594" bestFit="1" customWidth="1"/>
    <col min="12" max="12" width="9.140625" style="594"/>
    <col min="13" max="13" width="10.5703125" style="594" bestFit="1" customWidth="1"/>
    <col min="14" max="16384" width="9.140625" style="594"/>
  </cols>
  <sheetData>
    <row r="5" spans="3:13" ht="27.6">
      <c r="C5" s="879" t="s">
        <v>37</v>
      </c>
      <c r="D5" s="880"/>
      <c r="E5" s="880"/>
      <c r="F5" s="881"/>
      <c r="I5" s="739" t="s">
        <v>10</v>
      </c>
      <c r="J5" s="739" t="s">
        <v>2</v>
      </c>
      <c r="K5" s="739" t="s">
        <v>38</v>
      </c>
    </row>
    <row r="6" spans="3:13" ht="13.5" customHeight="1">
      <c r="C6" s="740" t="s">
        <v>39</v>
      </c>
      <c r="D6" s="740" t="s">
        <v>40</v>
      </c>
      <c r="E6" s="740" t="s">
        <v>41</v>
      </c>
      <c r="F6" s="740" t="s">
        <v>2</v>
      </c>
      <c r="I6" s="741"/>
      <c r="J6" s="739" t="s">
        <v>42</v>
      </c>
      <c r="K6" s="739" t="s">
        <v>43</v>
      </c>
    </row>
    <row r="7" spans="3:13" ht="13.5" customHeight="1">
      <c r="C7" s="882" t="s">
        <v>44</v>
      </c>
      <c r="D7" s="883"/>
      <c r="E7" s="883"/>
      <c r="F7" s="884"/>
      <c r="I7" s="595"/>
      <c r="J7" s="885" t="s">
        <v>44</v>
      </c>
      <c r="K7" s="885"/>
    </row>
    <row r="8" spans="3:13" ht="13.9">
      <c r="C8" s="886" t="s">
        <v>45</v>
      </c>
      <c r="D8" s="886"/>
      <c r="E8" s="886"/>
      <c r="F8" s="886"/>
      <c r="I8" s="711" t="s">
        <v>46</v>
      </c>
      <c r="J8" s="742">
        <f>F11</f>
        <v>0.10563013698630137</v>
      </c>
      <c r="K8" s="743">
        <f>+'F5'!E37</f>
        <v>119.60249999999996</v>
      </c>
    </row>
    <row r="9" spans="3:13" ht="13.9">
      <c r="C9" s="744">
        <v>44652</v>
      </c>
      <c r="D9" s="744">
        <v>44742</v>
      </c>
      <c r="E9" s="595">
        <f>D9-C9+1</f>
        <v>91</v>
      </c>
      <c r="F9" s="598">
        <v>0.1</v>
      </c>
      <c r="I9" s="711" t="s">
        <v>47</v>
      </c>
      <c r="J9" s="742">
        <f>F15</f>
        <v>0.10499315068493151</v>
      </c>
      <c r="K9" s="743">
        <f>+'F5'!E46</f>
        <v>10.344000000000001</v>
      </c>
    </row>
    <row r="10" spans="3:13" ht="13.9">
      <c r="C10" s="744">
        <f>D9+1</f>
        <v>44743</v>
      </c>
      <c r="D10" s="744">
        <v>45016</v>
      </c>
      <c r="E10" s="595">
        <f>D10-C10+1</f>
        <v>274</v>
      </c>
      <c r="F10" s="598">
        <v>0.1075</v>
      </c>
      <c r="I10" s="745" t="s">
        <v>48</v>
      </c>
      <c r="J10" s="746">
        <f>SUMPRODUCT(J8:J9,K8:K9)/K10</f>
        <v>0.1055794316090779</v>
      </c>
      <c r="K10" s="747">
        <f>SUM(K8:K9)</f>
        <v>129.94649999999996</v>
      </c>
    </row>
    <row r="11" spans="3:13" ht="24.75" customHeight="1">
      <c r="C11" s="887" t="s">
        <v>49</v>
      </c>
      <c r="D11" s="888"/>
      <c r="E11" s="748">
        <f>SUM(E9:E10)</f>
        <v>365</v>
      </c>
      <c r="F11" s="749">
        <f>SUMPRODUCT(E9:E10,F9:F10)/E11</f>
        <v>0.10563013698630137</v>
      </c>
      <c r="J11" s="788" t="s">
        <v>2</v>
      </c>
      <c r="K11" s="788" t="s">
        <v>38</v>
      </c>
    </row>
    <row r="12" spans="3:13" ht="13.9" customHeight="1">
      <c r="C12" s="886" t="s">
        <v>50</v>
      </c>
      <c r="D12" s="886"/>
      <c r="E12" s="886"/>
      <c r="F12" s="886"/>
      <c r="I12" s="890" t="s">
        <v>10</v>
      </c>
      <c r="J12" s="889" t="s">
        <v>11</v>
      </c>
      <c r="K12" s="889"/>
      <c r="L12" s="889"/>
      <c r="M12" s="889"/>
    </row>
    <row r="13" spans="3:13" ht="41.45">
      <c r="C13" s="744">
        <v>44652</v>
      </c>
      <c r="D13" s="744">
        <v>44773</v>
      </c>
      <c r="E13" s="595">
        <f>D13-C13+1</f>
        <v>122</v>
      </c>
      <c r="F13" s="598">
        <v>0.1</v>
      </c>
      <c r="I13" s="891"/>
      <c r="J13" s="739" t="s">
        <v>51</v>
      </c>
      <c r="K13" s="739" t="s">
        <v>52</v>
      </c>
      <c r="L13" s="739" t="s">
        <v>41</v>
      </c>
      <c r="M13" s="739" t="s">
        <v>53</v>
      </c>
    </row>
    <row r="14" spans="3:13" ht="13.9">
      <c r="C14" s="744">
        <f>D13+1</f>
        <v>44774</v>
      </c>
      <c r="D14" s="744">
        <v>45016</v>
      </c>
      <c r="E14" s="595">
        <f>D14-C14+1</f>
        <v>243</v>
      </c>
      <c r="F14" s="598">
        <v>0.1075</v>
      </c>
      <c r="I14" s="711" t="s">
        <v>46</v>
      </c>
      <c r="J14" s="742">
        <f>+F24</f>
        <v>0.12315217391304348</v>
      </c>
      <c r="K14" s="743">
        <f>+'F5'!H35</f>
        <v>113.31249999999999</v>
      </c>
      <c r="L14" s="595">
        <f>+E24</f>
        <v>299</v>
      </c>
      <c r="M14" s="850">
        <f>+K14*L14</f>
        <v>33880.437499999993</v>
      </c>
    </row>
    <row r="15" spans="3:13" ht="24" customHeight="1">
      <c r="C15" s="887" t="s">
        <v>54</v>
      </c>
      <c r="D15" s="888"/>
      <c r="E15" s="748">
        <f>SUM(E13:E14)</f>
        <v>365</v>
      </c>
      <c r="F15" s="749">
        <f>SUMPRODUCT(E13:E14,F13:F14)/E15</f>
        <v>0.10499315068493151</v>
      </c>
      <c r="I15" s="711" t="s">
        <v>47</v>
      </c>
      <c r="J15" s="742">
        <f>+F28</f>
        <v>0.12081939799331104</v>
      </c>
      <c r="K15" s="743">
        <f>+'F5'!H44</f>
        <v>9.7999999999999989</v>
      </c>
      <c r="L15" s="595">
        <f>+E28</f>
        <v>299</v>
      </c>
      <c r="M15" s="850">
        <f t="shared" ref="M15:M16" si="0">+K15*L15</f>
        <v>2930.2</v>
      </c>
    </row>
    <row r="16" spans="3:13" ht="13.9">
      <c r="I16" s="711" t="s">
        <v>55</v>
      </c>
      <c r="J16" s="598">
        <f>+F31</f>
        <v>0.104</v>
      </c>
      <c r="K16" s="785">
        <f>+'F5'!H89</f>
        <v>110.88918749999999</v>
      </c>
      <c r="L16" s="595">
        <f>+E31</f>
        <v>67</v>
      </c>
      <c r="M16" s="850">
        <f t="shared" si="0"/>
        <v>7429.5755624999993</v>
      </c>
    </row>
    <row r="17" spans="3:13" ht="13.9">
      <c r="I17" s="745" t="s">
        <v>48</v>
      </c>
      <c r="J17" s="746">
        <f>SUMPRODUCT(J14:J16,M14:M16)/M17</f>
        <v>0.11978130354534387</v>
      </c>
      <c r="K17" s="747">
        <f>SUM(K14:K16)</f>
        <v>234.00168749999997</v>
      </c>
      <c r="L17" s="595"/>
      <c r="M17" s="851">
        <f>SUM(M14:M16)</f>
        <v>44240.213062499992</v>
      </c>
    </row>
    <row r="18" spans="3:13">
      <c r="C18" s="879" t="s">
        <v>37</v>
      </c>
      <c r="D18" s="880"/>
      <c r="E18" s="880"/>
      <c r="F18" s="881"/>
      <c r="J18" s="784"/>
    </row>
    <row r="19" spans="3:13">
      <c r="C19" s="740" t="s">
        <v>39</v>
      </c>
      <c r="D19" s="740" t="s">
        <v>40</v>
      </c>
      <c r="E19" s="740" t="s">
        <v>41</v>
      </c>
      <c r="F19" s="740" t="s">
        <v>2</v>
      </c>
      <c r="I19" s="595" t="s">
        <v>56</v>
      </c>
      <c r="J19" s="595"/>
      <c r="K19" s="697">
        <f>(+J14*K14+J15*K15)/(K14+K15)</f>
        <v>0.12296648030749263</v>
      </c>
    </row>
    <row r="20" spans="3:13">
      <c r="C20" s="882" t="s">
        <v>11</v>
      </c>
      <c r="D20" s="883"/>
      <c r="E20" s="883"/>
      <c r="F20" s="884"/>
    </row>
    <row r="21" spans="3:13" ht="13.15" customHeight="1">
      <c r="C21" s="886" t="s">
        <v>45</v>
      </c>
      <c r="D21" s="886"/>
      <c r="E21" s="886"/>
      <c r="F21" s="886"/>
    </row>
    <row r="22" spans="3:13">
      <c r="C22" s="744">
        <v>45017</v>
      </c>
      <c r="D22" s="744">
        <v>45107</v>
      </c>
      <c r="E22" s="595">
        <f>D22-C22+1</f>
        <v>91</v>
      </c>
      <c r="F22" s="598">
        <v>0.1075</v>
      </c>
    </row>
    <row r="23" spans="3:13">
      <c r="C23" s="744">
        <f>D22+1</f>
        <v>45108</v>
      </c>
      <c r="D23" s="744">
        <v>45315</v>
      </c>
      <c r="E23" s="595">
        <f>D23-C23+1</f>
        <v>208</v>
      </c>
      <c r="F23" s="598">
        <v>0.13</v>
      </c>
    </row>
    <row r="24" spans="3:13">
      <c r="C24" s="887" t="s">
        <v>49</v>
      </c>
      <c r="D24" s="888"/>
      <c r="E24" s="748">
        <f>SUM(E22:E23)</f>
        <v>299</v>
      </c>
      <c r="F24" s="749">
        <f>SUMPRODUCT(E22:E23,F22:F23)/E24</f>
        <v>0.12315217391304348</v>
      </c>
    </row>
    <row r="25" spans="3:13">
      <c r="C25" s="886" t="s">
        <v>50</v>
      </c>
      <c r="D25" s="886"/>
      <c r="E25" s="886"/>
      <c r="F25" s="886"/>
    </row>
    <row r="26" spans="3:13">
      <c r="C26" s="744">
        <v>45017</v>
      </c>
      <c r="D26" s="744">
        <v>45138</v>
      </c>
      <c r="E26" s="595">
        <f>D26-C26+1</f>
        <v>122</v>
      </c>
      <c r="F26" s="598">
        <v>0.1075</v>
      </c>
    </row>
    <row r="27" spans="3:13">
      <c r="C27" s="744">
        <f>D26+1</f>
        <v>45139</v>
      </c>
      <c r="D27" s="744">
        <v>45315</v>
      </c>
      <c r="E27" s="595">
        <f>D27-C27+1</f>
        <v>177</v>
      </c>
      <c r="F27" s="598">
        <v>0.13</v>
      </c>
    </row>
    <row r="28" spans="3:13">
      <c r="C28" s="887" t="s">
        <v>54</v>
      </c>
      <c r="D28" s="888"/>
      <c r="E28" s="748">
        <f>SUM(E26:E27)</f>
        <v>299</v>
      </c>
      <c r="F28" s="749">
        <f>SUMPRODUCT(E26:E27,F26:F27)/E28</f>
        <v>0.12081939799331104</v>
      </c>
    </row>
    <row r="29" spans="3:13">
      <c r="C29" s="886" t="s">
        <v>57</v>
      </c>
      <c r="D29" s="886"/>
      <c r="E29" s="886"/>
      <c r="F29" s="886"/>
    </row>
    <row r="30" spans="3:13">
      <c r="C30" s="744">
        <f>+D27</f>
        <v>45315</v>
      </c>
      <c r="D30" s="744">
        <v>45382</v>
      </c>
      <c r="E30" s="595">
        <f>D30-C30</f>
        <v>67</v>
      </c>
      <c r="F30" s="598">
        <v>0.104</v>
      </c>
    </row>
    <row r="31" spans="3:13">
      <c r="C31" s="887" t="s">
        <v>54</v>
      </c>
      <c r="D31" s="888"/>
      <c r="E31" s="748">
        <f>SUM(E30:E30)</f>
        <v>67</v>
      </c>
      <c r="F31" s="749">
        <f>SUMPRODUCT(E30:E30,F30:F30)/E31</f>
        <v>0.104</v>
      </c>
    </row>
  </sheetData>
  <mergeCells count="17">
    <mergeCell ref="C25:F25"/>
    <mergeCell ref="C28:D28"/>
    <mergeCell ref="C29:F29"/>
    <mergeCell ref="C31:D31"/>
    <mergeCell ref="I12:I13"/>
    <mergeCell ref="J12:M12"/>
    <mergeCell ref="C18:F18"/>
    <mergeCell ref="C20:F20"/>
    <mergeCell ref="C21:F21"/>
    <mergeCell ref="C24:D24"/>
    <mergeCell ref="C12:F12"/>
    <mergeCell ref="C15:D15"/>
    <mergeCell ref="C5:F5"/>
    <mergeCell ref="C7:F7"/>
    <mergeCell ref="J7:K7"/>
    <mergeCell ref="C8:F8"/>
    <mergeCell ref="C11:D11"/>
  </mergeCells>
  <printOptions verticalCentered="1"/>
  <pageMargins left="0.23622047244094491" right="0.23622047244094491" top="0.23622047244094491" bottom="0.23622047244094491" header="0.23622047244094491" footer="0.23622047244094491"/>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1BFBC-3E71-49EA-9402-80F1430968CE}">
  <sheetPr>
    <pageSetUpPr fitToPage="1"/>
  </sheetPr>
  <dimension ref="B3:J12"/>
  <sheetViews>
    <sheetView showGridLines="0" topLeftCell="A4" workbookViewId="0">
      <selection activeCell="K16" sqref="K16"/>
    </sheetView>
  </sheetViews>
  <sheetFormatPr defaultColWidth="9.140625" defaultRowHeight="13.9"/>
  <cols>
    <col min="1" max="1" width="9.140625" style="687"/>
    <col min="2" max="2" width="25" style="687" bestFit="1" customWidth="1"/>
    <col min="3" max="8" width="17.5703125" style="687" customWidth="1"/>
    <col min="9" max="16384" width="9.140625" style="687"/>
  </cols>
  <sheetData>
    <row r="3" spans="2:10">
      <c r="B3" s="892" t="s">
        <v>44</v>
      </c>
      <c r="C3" s="892"/>
      <c r="D3" s="892"/>
      <c r="E3" s="892"/>
      <c r="F3" s="892"/>
      <c r="G3" s="892"/>
      <c r="H3" s="892"/>
    </row>
    <row r="4" spans="2:10" ht="82.9">
      <c r="B4" s="704" t="s">
        <v>0</v>
      </c>
      <c r="C4" s="704" t="s">
        <v>58</v>
      </c>
      <c r="D4" s="704" t="s">
        <v>59</v>
      </c>
      <c r="E4" s="704" t="s">
        <v>60</v>
      </c>
      <c r="F4" s="704" t="s">
        <v>61</v>
      </c>
      <c r="G4" s="704" t="s">
        <v>62</v>
      </c>
      <c r="H4" s="704" t="s">
        <v>63</v>
      </c>
    </row>
    <row r="5" spans="2:10">
      <c r="B5" s="707" t="s">
        <v>64</v>
      </c>
      <c r="C5" s="705">
        <f>+'F1 '!E10</f>
        <v>5.0937656000000011</v>
      </c>
      <c r="D5" s="705">
        <f>+'F1 '!F10</f>
        <v>5.1934708919999997</v>
      </c>
      <c r="E5" s="705">
        <f>C5</f>
        <v>5.0937656000000011</v>
      </c>
      <c r="F5" s="705">
        <f>(C5-D5)</f>
        <v>-9.9705291999998558E-2</v>
      </c>
      <c r="G5" s="705">
        <f>IF(F5&gt;0,F5*1/3,F5*2/3)</f>
        <v>-6.6470194666665705E-2</v>
      </c>
      <c r="H5" s="814">
        <f>G5+D5</f>
        <v>5.127000697333334</v>
      </c>
      <c r="I5" s="706"/>
    </row>
    <row r="6" spans="2:10">
      <c r="B6" s="707" t="s">
        <v>65</v>
      </c>
      <c r="C6" s="705">
        <f>+'F1 '!F13</f>
        <v>0.84956148551929178</v>
      </c>
      <c r="D6" s="705"/>
      <c r="E6" s="705">
        <f>C6</f>
        <v>0.84956148551929178</v>
      </c>
      <c r="F6" s="705">
        <f>(C6-D6)</f>
        <v>0.84956148551929178</v>
      </c>
      <c r="G6" s="705">
        <f>IF(F6&gt;0,F6*1/3,F6*2/3)</f>
        <v>0.28318716183976395</v>
      </c>
      <c r="H6" s="705">
        <f>G6+D6</f>
        <v>0.28318716183976395</v>
      </c>
      <c r="I6" s="706"/>
    </row>
    <row r="7" spans="2:10">
      <c r="B7" s="679" t="s">
        <v>8</v>
      </c>
      <c r="C7" s="708">
        <f>SUM(C5:C6)</f>
        <v>5.943327085519293</v>
      </c>
      <c r="D7" s="708">
        <f t="shared" ref="D7:H7" si="0">SUM(D5:D6)</f>
        <v>5.1934708919999997</v>
      </c>
      <c r="E7" s="708">
        <f t="shared" si="0"/>
        <v>5.943327085519293</v>
      </c>
      <c r="F7" s="708">
        <f t="shared" si="0"/>
        <v>0.74985619351929322</v>
      </c>
      <c r="G7" s="708">
        <f t="shared" si="0"/>
        <v>0.21671696717309824</v>
      </c>
      <c r="H7" s="708">
        <f t="shared" si="0"/>
        <v>5.4101878591730976</v>
      </c>
      <c r="I7" s="706"/>
      <c r="J7" s="706"/>
    </row>
    <row r="8" spans="2:10">
      <c r="B8" s="892" t="s">
        <v>11</v>
      </c>
      <c r="C8" s="892"/>
      <c r="D8" s="892"/>
      <c r="E8" s="892"/>
      <c r="F8" s="892"/>
      <c r="G8" s="892"/>
      <c r="H8" s="892"/>
    </row>
    <row r="9" spans="2:10" ht="82.9">
      <c r="B9" s="704" t="s">
        <v>0</v>
      </c>
      <c r="C9" s="704" t="s">
        <v>58</v>
      </c>
      <c r="D9" s="704" t="s">
        <v>59</v>
      </c>
      <c r="E9" s="704" t="s">
        <v>60</v>
      </c>
      <c r="F9" s="704" t="s">
        <v>61</v>
      </c>
      <c r="G9" s="704" t="s">
        <v>62</v>
      </c>
      <c r="H9" s="704" t="s">
        <v>63</v>
      </c>
    </row>
    <row r="10" spans="2:10">
      <c r="B10" s="707" t="s">
        <v>64</v>
      </c>
      <c r="C10" s="705">
        <f>+'F1 '!H10</f>
        <v>5.2788304000000004</v>
      </c>
      <c r="D10" s="705">
        <f>+'F1 '!I10</f>
        <v>5.3974836430000002</v>
      </c>
      <c r="E10" s="705">
        <f>C10</f>
        <v>5.2788304000000004</v>
      </c>
      <c r="F10" s="705">
        <f>(C10-D10)</f>
        <v>-0.1186532429999998</v>
      </c>
      <c r="G10" s="705">
        <f>IF(F10&gt;0,F10*1/3,F10*2/3)</f>
        <v>-7.9102161999999865E-2</v>
      </c>
      <c r="H10" s="814">
        <f>G10+D10</f>
        <v>5.3183814810000003</v>
      </c>
      <c r="I10" s="706"/>
    </row>
    <row r="11" spans="2:10">
      <c r="B11" s="707" t="s">
        <v>65</v>
      </c>
      <c r="C11" s="705">
        <f>+'F1 '!I13</f>
        <v>0.91433992170397693</v>
      </c>
      <c r="D11" s="705"/>
      <c r="E11" s="705">
        <f>C11</f>
        <v>0.91433992170397693</v>
      </c>
      <c r="F11" s="705">
        <f>(C11-D11)</f>
        <v>0.91433992170397693</v>
      </c>
      <c r="G11" s="705">
        <f>IF(F11&gt;0,F11*1/3,F11*2/3)</f>
        <v>0.30477997390132566</v>
      </c>
      <c r="H11" s="705">
        <f>G11+D11</f>
        <v>0.30477997390132566</v>
      </c>
      <c r="I11" s="706"/>
    </row>
    <row r="12" spans="2:10">
      <c r="B12" s="679" t="s">
        <v>8</v>
      </c>
      <c r="C12" s="708">
        <f>SUM(C10:C11)</f>
        <v>6.1931703217039775</v>
      </c>
      <c r="D12" s="708">
        <f t="shared" ref="D12:H12" si="1">SUM(D10:D11)</f>
        <v>5.3974836430000002</v>
      </c>
      <c r="E12" s="708">
        <f t="shared" si="1"/>
        <v>6.1931703217039775</v>
      </c>
      <c r="F12" s="708">
        <f t="shared" si="1"/>
        <v>0.79568667870397713</v>
      </c>
      <c r="G12" s="708">
        <f t="shared" si="1"/>
        <v>0.2256778119013258</v>
      </c>
      <c r="H12" s="708">
        <f t="shared" si="1"/>
        <v>5.623161454901326</v>
      </c>
      <c r="I12" s="706"/>
    </row>
  </sheetData>
  <mergeCells count="2">
    <mergeCell ref="B3:H3"/>
    <mergeCell ref="B8:H8"/>
  </mergeCells>
  <printOptions verticalCentered="1"/>
  <pageMargins left="0.23622047244094491" right="0.23622047244094491" top="0.23622047244094491" bottom="0.23622047244094491" header="0.23622047244094491" footer="0.23622047244094491"/>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B9FE-D0E3-4E79-BEC1-F80D15594476}">
  <sheetPr>
    <pageSetUpPr fitToPage="1"/>
  </sheetPr>
  <dimension ref="D1:M26"/>
  <sheetViews>
    <sheetView showGridLines="0" workbookViewId="0">
      <selection activeCell="K16" sqref="K16"/>
    </sheetView>
  </sheetViews>
  <sheetFormatPr defaultColWidth="9.140625" defaultRowHeight="13.15"/>
  <cols>
    <col min="1" max="3" width="9.140625" style="657"/>
    <col min="4" max="4" width="33.28515625" style="657" bestFit="1" customWidth="1"/>
    <col min="5" max="5" width="10.28515625" style="657" bestFit="1" customWidth="1"/>
    <col min="6" max="6" width="10.7109375" style="657" bestFit="1" customWidth="1"/>
    <col min="7" max="7" width="9.140625" style="657"/>
    <col min="8" max="8" width="10.28515625" style="657" bestFit="1" customWidth="1"/>
    <col min="9" max="10" width="9.140625" style="657"/>
    <col min="11" max="11" width="10.28515625" style="657" bestFit="1" customWidth="1"/>
    <col min="12" max="12" width="10.7109375" style="657" bestFit="1" customWidth="1"/>
    <col min="13" max="16384" width="9.140625" style="657"/>
  </cols>
  <sheetData>
    <row r="1" spans="4:13" ht="15">
      <c r="D1" s="895" t="s">
        <v>66</v>
      </c>
      <c r="E1" s="895"/>
      <c r="F1" s="895"/>
      <c r="G1" s="895"/>
      <c r="H1" s="895"/>
      <c r="I1" s="895"/>
      <c r="J1" s="895"/>
      <c r="K1" s="895"/>
      <c r="L1" s="895"/>
      <c r="M1" s="895"/>
    </row>
    <row r="3" spans="4:13">
      <c r="D3" s="896" t="s">
        <v>67</v>
      </c>
      <c r="E3" s="896"/>
      <c r="F3" s="896"/>
      <c r="G3" s="896"/>
      <c r="H3" s="896"/>
      <c r="I3" s="896"/>
      <c r="J3" s="896"/>
      <c r="K3" s="896"/>
      <c r="L3" s="896"/>
      <c r="M3" s="896"/>
    </row>
    <row r="4" spans="4:13">
      <c r="D4" s="699" t="s">
        <v>10</v>
      </c>
      <c r="E4" s="699" t="s">
        <v>1</v>
      </c>
      <c r="F4" s="699" t="s">
        <v>41</v>
      </c>
      <c r="G4" s="699" t="s">
        <v>42</v>
      </c>
      <c r="H4" s="699" t="s">
        <v>1</v>
      </c>
      <c r="I4" s="699" t="s">
        <v>41</v>
      </c>
      <c r="J4" s="699" t="s">
        <v>42</v>
      </c>
      <c r="K4" s="699" t="s">
        <v>1</v>
      </c>
      <c r="L4" s="699" t="s">
        <v>41</v>
      </c>
      <c r="M4" s="699" t="s">
        <v>42</v>
      </c>
    </row>
    <row r="5" spans="4:13">
      <c r="D5" s="699"/>
      <c r="E5" s="897" t="s">
        <v>44</v>
      </c>
      <c r="F5" s="898"/>
      <c r="G5" s="899"/>
      <c r="H5" s="897" t="s">
        <v>11</v>
      </c>
      <c r="I5" s="898"/>
      <c r="J5" s="899"/>
      <c r="K5" s="897" t="s">
        <v>12</v>
      </c>
      <c r="L5" s="898"/>
      <c r="M5" s="899"/>
    </row>
    <row r="6" spans="4:13">
      <c r="D6" s="678" t="s">
        <v>68</v>
      </c>
      <c r="E6" s="700">
        <v>44652</v>
      </c>
      <c r="F6" s="678">
        <f t="shared" ref="F6:F18" si="0">E7-E6</f>
        <v>14</v>
      </c>
      <c r="G6" s="697">
        <v>7.0000000000000007E-2</v>
      </c>
      <c r="H6" s="700">
        <v>45017</v>
      </c>
      <c r="I6" s="678">
        <f t="shared" ref="I6:I18" si="1">H7-H6</f>
        <v>14</v>
      </c>
      <c r="J6" s="701">
        <f>+G19</f>
        <v>8.5000000000000006E-2</v>
      </c>
      <c r="K6" s="700">
        <v>45383</v>
      </c>
      <c r="L6" s="678">
        <f>K7-K6+1</f>
        <v>15</v>
      </c>
      <c r="M6" s="701">
        <f>+J19</f>
        <v>8.6499999999999994E-2</v>
      </c>
    </row>
    <row r="7" spans="4:13">
      <c r="D7" s="701" t="s">
        <v>69</v>
      </c>
      <c r="E7" s="700">
        <v>44666</v>
      </c>
      <c r="F7" s="678">
        <f t="shared" si="0"/>
        <v>30</v>
      </c>
      <c r="G7" s="697">
        <v>7.0999999999999994E-2</v>
      </c>
      <c r="H7" s="700">
        <v>45031</v>
      </c>
      <c r="I7" s="678">
        <f t="shared" si="1"/>
        <v>30</v>
      </c>
      <c r="J7" s="701">
        <v>8.5000000000000006E-2</v>
      </c>
      <c r="K7" s="700">
        <v>45397</v>
      </c>
      <c r="L7" s="678">
        <f t="shared" ref="L7:L18" si="2">K8-K7</f>
        <v>30</v>
      </c>
      <c r="M7" s="701">
        <f>M6</f>
        <v>8.6499999999999994E-2</v>
      </c>
    </row>
    <row r="8" spans="4:13">
      <c r="D8" s="701" t="s">
        <v>69</v>
      </c>
      <c r="E8" s="700">
        <v>44696</v>
      </c>
      <c r="F8" s="678">
        <f t="shared" si="0"/>
        <v>31</v>
      </c>
      <c r="G8" s="697">
        <v>7.1999999999999995E-2</v>
      </c>
      <c r="H8" s="700">
        <v>45061</v>
      </c>
      <c r="I8" s="678">
        <f t="shared" si="1"/>
        <v>31</v>
      </c>
      <c r="J8" s="701">
        <v>8.5000000000000006E-2</v>
      </c>
      <c r="K8" s="700">
        <v>45427</v>
      </c>
      <c r="L8" s="678">
        <f t="shared" si="2"/>
        <v>31</v>
      </c>
      <c r="M8" s="701">
        <f>M7</f>
        <v>8.6499999999999994E-2</v>
      </c>
    </row>
    <row r="9" spans="4:13">
      <c r="D9" s="701" t="s">
        <v>69</v>
      </c>
      <c r="E9" s="700">
        <v>44727</v>
      </c>
      <c r="F9" s="678">
        <f t="shared" si="0"/>
        <v>30</v>
      </c>
      <c r="G9" s="697">
        <v>7.3999999999999996E-2</v>
      </c>
      <c r="H9" s="700">
        <v>45092</v>
      </c>
      <c r="I9" s="678">
        <f t="shared" si="1"/>
        <v>30</v>
      </c>
      <c r="J9" s="701">
        <v>8.5000000000000006E-2</v>
      </c>
      <c r="K9" s="700">
        <v>45458</v>
      </c>
      <c r="L9" s="678">
        <f t="shared" si="2"/>
        <v>30</v>
      </c>
      <c r="M9" s="701">
        <v>8.7499999999999994E-2</v>
      </c>
    </row>
    <row r="10" spans="4:13">
      <c r="D10" s="701" t="s">
        <v>69</v>
      </c>
      <c r="E10" s="700">
        <v>44757</v>
      </c>
      <c r="F10" s="678">
        <f t="shared" si="0"/>
        <v>31</v>
      </c>
      <c r="G10" s="697">
        <v>7.4999999999999997E-2</v>
      </c>
      <c r="H10" s="700">
        <v>45122</v>
      </c>
      <c r="I10" s="678">
        <f t="shared" si="1"/>
        <v>31</v>
      </c>
      <c r="J10" s="701">
        <v>8.5500000000000007E-2</v>
      </c>
      <c r="K10" s="700">
        <v>45488</v>
      </c>
      <c r="L10" s="678">
        <f t="shared" si="2"/>
        <v>31</v>
      </c>
      <c r="M10" s="701">
        <v>8.8499999999999995E-2</v>
      </c>
    </row>
    <row r="11" spans="4:13">
      <c r="D11" s="701" t="s">
        <v>69</v>
      </c>
      <c r="E11" s="700">
        <v>44788</v>
      </c>
      <c r="F11" s="678">
        <f t="shared" si="0"/>
        <v>31</v>
      </c>
      <c r="G11" s="697">
        <v>7.6999999999999999E-2</v>
      </c>
      <c r="H11" s="700">
        <v>45153</v>
      </c>
      <c r="I11" s="678">
        <f t="shared" si="1"/>
        <v>31</v>
      </c>
      <c r="J11" s="701">
        <v>8.5500000000000007E-2</v>
      </c>
      <c r="K11" s="700">
        <v>45519</v>
      </c>
      <c r="L11" s="678">
        <f t="shared" si="2"/>
        <v>31</v>
      </c>
      <c r="M11" s="701">
        <v>8.9499999999999996E-2</v>
      </c>
    </row>
    <row r="12" spans="4:13">
      <c r="D12" s="701" t="s">
        <v>69</v>
      </c>
      <c r="E12" s="700">
        <v>44819</v>
      </c>
      <c r="F12" s="678">
        <f t="shared" si="0"/>
        <v>30</v>
      </c>
      <c r="G12" s="697">
        <v>7.6999999999999999E-2</v>
      </c>
      <c r="H12" s="700">
        <v>45184</v>
      </c>
      <c r="I12" s="678">
        <f t="shared" si="1"/>
        <v>30</v>
      </c>
      <c r="J12" s="701">
        <v>8.5500000000000007E-2</v>
      </c>
      <c r="K12" s="700">
        <v>45550</v>
      </c>
      <c r="L12" s="678">
        <f t="shared" si="2"/>
        <v>30</v>
      </c>
      <c r="M12" s="701">
        <v>8.9499999999999996E-2</v>
      </c>
    </row>
    <row r="13" spans="4:13">
      <c r="D13" s="701" t="s">
        <v>69</v>
      </c>
      <c r="E13" s="700">
        <v>44849</v>
      </c>
      <c r="F13" s="678">
        <f t="shared" si="0"/>
        <v>31</v>
      </c>
      <c r="G13" s="697">
        <v>7.9500000000000001E-2</v>
      </c>
      <c r="H13" s="700">
        <v>45214</v>
      </c>
      <c r="I13" s="678">
        <f t="shared" si="1"/>
        <v>31</v>
      </c>
      <c r="J13" s="701">
        <v>8.5500000000000007E-2</v>
      </c>
      <c r="K13" s="700">
        <v>45580</v>
      </c>
      <c r="L13" s="678">
        <f t="shared" si="2"/>
        <v>17</v>
      </c>
      <c r="M13" s="701">
        <v>8.9499999999999996E-2</v>
      </c>
    </row>
    <row r="14" spans="4:13">
      <c r="D14" s="701" t="s">
        <v>69</v>
      </c>
      <c r="E14" s="700">
        <v>44880</v>
      </c>
      <c r="F14" s="678">
        <f t="shared" si="0"/>
        <v>30</v>
      </c>
      <c r="G14" s="697">
        <v>8.0500000000000002E-2</v>
      </c>
      <c r="H14" s="700">
        <v>45245</v>
      </c>
      <c r="I14" s="678">
        <f t="shared" si="1"/>
        <v>30</v>
      </c>
      <c r="J14" s="701">
        <v>8.5500000000000007E-2</v>
      </c>
      <c r="K14" s="700">
        <v>45597</v>
      </c>
      <c r="L14" s="678">
        <v>1</v>
      </c>
      <c r="M14" s="701">
        <v>8.9499999999999996E-2</v>
      </c>
    </row>
    <row r="15" spans="4:13">
      <c r="D15" s="701" t="s">
        <v>69</v>
      </c>
      <c r="E15" s="700">
        <v>44910</v>
      </c>
      <c r="F15" s="678">
        <f t="shared" si="0"/>
        <v>31</v>
      </c>
      <c r="G15" s="697">
        <v>8.3000000000000004E-2</v>
      </c>
      <c r="H15" s="700">
        <v>45275</v>
      </c>
      <c r="I15" s="678">
        <f t="shared" si="1"/>
        <v>31</v>
      </c>
      <c r="J15" s="701">
        <v>8.6499999999999994E-2</v>
      </c>
      <c r="K15" s="700"/>
      <c r="L15" s="678">
        <f t="shared" si="2"/>
        <v>0</v>
      </c>
      <c r="M15" s="701"/>
    </row>
    <row r="16" spans="4:13">
      <c r="D16" s="701" t="s">
        <v>69</v>
      </c>
      <c r="E16" s="700">
        <v>44941</v>
      </c>
      <c r="F16" s="678">
        <f t="shared" si="0"/>
        <v>31</v>
      </c>
      <c r="G16" s="697">
        <v>8.4000000000000005E-2</v>
      </c>
      <c r="H16" s="700">
        <v>45306</v>
      </c>
      <c r="I16" s="678">
        <f t="shared" si="1"/>
        <v>31</v>
      </c>
      <c r="J16" s="701">
        <v>8.6499999999999994E-2</v>
      </c>
      <c r="K16" s="700"/>
      <c r="L16" s="678">
        <f t="shared" si="2"/>
        <v>0</v>
      </c>
      <c r="M16" s="701"/>
    </row>
    <row r="17" spans="4:13">
      <c r="D17" s="701" t="s">
        <v>69</v>
      </c>
      <c r="E17" s="700">
        <v>44972</v>
      </c>
      <c r="F17" s="678">
        <f t="shared" si="0"/>
        <v>28</v>
      </c>
      <c r="G17" s="697">
        <v>8.5000000000000006E-2</v>
      </c>
      <c r="H17" s="700">
        <v>45337</v>
      </c>
      <c r="I17" s="678">
        <f t="shared" si="1"/>
        <v>29</v>
      </c>
      <c r="J17" s="701">
        <v>8.6499999999999994E-2</v>
      </c>
      <c r="K17" s="700"/>
      <c r="L17" s="678">
        <f t="shared" si="2"/>
        <v>0</v>
      </c>
      <c r="M17" s="701"/>
    </row>
    <row r="18" spans="4:13">
      <c r="D18" s="701" t="s">
        <v>69</v>
      </c>
      <c r="E18" s="700">
        <v>45000</v>
      </c>
      <c r="F18" s="678">
        <f t="shared" si="0"/>
        <v>16</v>
      </c>
      <c r="G18" s="697">
        <v>8.5000000000000006E-2</v>
      </c>
      <c r="H18" s="700">
        <v>45366</v>
      </c>
      <c r="I18" s="678">
        <f t="shared" si="1"/>
        <v>16</v>
      </c>
      <c r="J18" s="701">
        <v>8.6499999999999994E-2</v>
      </c>
      <c r="K18" s="700"/>
      <c r="L18" s="678">
        <f t="shared" si="2"/>
        <v>0</v>
      </c>
      <c r="M18" s="701"/>
    </row>
    <row r="19" spans="4:13">
      <c r="D19" s="678" t="s">
        <v>70</v>
      </c>
      <c r="E19" s="700">
        <v>45016</v>
      </c>
      <c r="F19" s="678">
        <v>1</v>
      </c>
      <c r="G19" s="697">
        <v>8.5000000000000006E-2</v>
      </c>
      <c r="H19" s="700">
        <v>45382</v>
      </c>
      <c r="I19" s="678">
        <v>1</v>
      </c>
      <c r="J19" s="701">
        <v>8.6499999999999994E-2</v>
      </c>
      <c r="K19" s="700"/>
      <c r="L19" s="678">
        <v>1</v>
      </c>
      <c r="M19" s="701"/>
    </row>
    <row r="20" spans="4:13">
      <c r="D20" s="702" t="s">
        <v>71</v>
      </c>
      <c r="E20" s="679"/>
      <c r="F20" s="679">
        <f>SUM(F6:F19)</f>
        <v>365</v>
      </c>
      <c r="G20" s="703">
        <f>SUMPRODUCT(F6:F19,G6:G19)/SUM(F6:F19)</f>
        <v>7.7987671232876712E-2</v>
      </c>
      <c r="H20" s="679"/>
      <c r="I20" s="679">
        <f>SUM(I6:I19)</f>
        <v>366</v>
      </c>
      <c r="J20" s="703">
        <f>SUMPRODUCT(I6:I19,J6:J19)/SUM(I6:I19)</f>
        <v>8.5651639344262315E-2</v>
      </c>
      <c r="K20" s="679"/>
      <c r="L20" s="679"/>
      <c r="M20" s="703"/>
    </row>
    <row r="21" spans="4:13">
      <c r="D21" s="679" t="s">
        <v>72</v>
      </c>
      <c r="E21" s="679"/>
      <c r="F21" s="679"/>
      <c r="G21" s="703">
        <v>1.4999999999999999E-2</v>
      </c>
      <c r="H21" s="679"/>
      <c r="I21" s="679"/>
      <c r="J21" s="703">
        <v>1.4999999999999999E-2</v>
      </c>
      <c r="K21" s="679"/>
      <c r="L21" s="679"/>
      <c r="M21" s="703"/>
    </row>
    <row r="22" spans="4:13">
      <c r="D22" s="703" t="s">
        <v>73</v>
      </c>
      <c r="E22" s="679"/>
      <c r="F22" s="679"/>
      <c r="G22" s="703">
        <f>G20+G21</f>
        <v>9.2987671232876712E-2</v>
      </c>
      <c r="H22" s="678"/>
      <c r="I22" s="678"/>
      <c r="J22" s="703">
        <f>J20+J21</f>
        <v>0.10065163934426231</v>
      </c>
      <c r="K22" s="678"/>
      <c r="L22" s="678"/>
      <c r="M22" s="703"/>
    </row>
    <row r="23" spans="4:13">
      <c r="D23" s="893" t="s">
        <v>74</v>
      </c>
      <c r="E23" s="894"/>
      <c r="F23" s="894"/>
      <c r="G23" s="894"/>
      <c r="H23" s="678"/>
      <c r="I23" s="678"/>
      <c r="J23" s="678"/>
      <c r="K23" s="678"/>
      <c r="L23" s="678"/>
      <c r="M23" s="678"/>
    </row>
    <row r="26" spans="4:13">
      <c r="D26" s="664"/>
    </row>
  </sheetData>
  <mergeCells count="6">
    <mergeCell ref="D23:G23"/>
    <mergeCell ref="D1:M1"/>
    <mergeCell ref="D3:M3"/>
    <mergeCell ref="E5:G5"/>
    <mergeCell ref="H5:J5"/>
    <mergeCell ref="K5:M5"/>
  </mergeCells>
  <hyperlinks>
    <hyperlink ref="D23" r:id="rId1" xr:uid="{1E6341DF-060B-4CAF-8AC1-92EB71F6DA38}"/>
  </hyperlinks>
  <printOptions verticalCentered="1"/>
  <pageMargins left="0.23622047244094491" right="0.23622047244094491" top="0.23622047244094491" bottom="0.23622047244094491" header="0.23622047244094491" footer="0.23622047244094491"/>
  <pageSetup paperSize="9" scale="97" orientation="landscape" r:id="rId2"/>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BAB58-E8D7-43ED-BE66-C2CA092EF37C}">
  <sheetPr>
    <pageSetUpPr fitToPage="1"/>
  </sheetPr>
  <dimension ref="A2:I35"/>
  <sheetViews>
    <sheetView showGridLines="0" topLeftCell="A3" workbookViewId="0">
      <selection activeCell="K16" sqref="K16"/>
    </sheetView>
  </sheetViews>
  <sheetFormatPr defaultColWidth="9.140625" defaultRowHeight="13.15"/>
  <cols>
    <col min="1" max="1" width="11.140625" style="657" bestFit="1" customWidth="1"/>
    <col min="2" max="2" width="29.7109375" style="657" bestFit="1" customWidth="1"/>
    <col min="3" max="3" width="10.7109375" style="680" customWidth="1"/>
    <col min="4" max="4" width="8.7109375" style="680" bestFit="1" customWidth="1"/>
    <col min="5" max="5" width="6.85546875" style="657" bestFit="1" customWidth="1"/>
    <col min="6" max="6" width="11.85546875" style="657" bestFit="1" customWidth="1"/>
    <col min="7" max="7" width="7.28515625" style="657" bestFit="1" customWidth="1"/>
    <col min="8" max="8" width="9.140625" style="657"/>
    <col min="9" max="9" width="23.85546875" style="657" bestFit="1" customWidth="1"/>
    <col min="10" max="10" width="9.140625" style="657"/>
    <col min="11" max="11" width="11.85546875" style="657" bestFit="1" customWidth="1"/>
    <col min="12" max="16384" width="9.140625" style="657"/>
  </cols>
  <sheetData>
    <row r="2" spans="1:8">
      <c r="B2" s="900" t="s">
        <v>10</v>
      </c>
      <c r="C2" s="902" t="s">
        <v>44</v>
      </c>
      <c r="D2" s="902"/>
      <c r="E2" s="902"/>
      <c r="F2" s="902" t="s">
        <v>11</v>
      </c>
      <c r="G2" s="902"/>
      <c r="H2" s="902"/>
    </row>
    <row r="3" spans="1:8">
      <c r="B3" s="901"/>
      <c r="C3" s="672" t="s">
        <v>75</v>
      </c>
      <c r="D3" s="672" t="s">
        <v>76</v>
      </c>
      <c r="E3" s="673" t="s">
        <v>77</v>
      </c>
      <c r="F3" s="672" t="s">
        <v>75</v>
      </c>
      <c r="G3" s="672" t="s">
        <v>76</v>
      </c>
      <c r="H3" s="673" t="s">
        <v>77</v>
      </c>
    </row>
    <row r="4" spans="1:8">
      <c r="B4" s="674" t="s">
        <v>78</v>
      </c>
      <c r="C4" s="675">
        <f>C5+C6</f>
        <v>37.851300000000002</v>
      </c>
      <c r="D4" s="675">
        <f>D5+D6</f>
        <v>48.08</v>
      </c>
      <c r="E4" s="676">
        <f>D4-C4</f>
        <v>10.228699999999996</v>
      </c>
      <c r="F4" s="675">
        <f>F5+F6</f>
        <v>38.883400000000002</v>
      </c>
      <c r="G4" s="675">
        <f>G5+G6</f>
        <v>47.54</v>
      </c>
      <c r="H4" s="676">
        <f>G4-F4</f>
        <v>8.6565999999999974</v>
      </c>
    </row>
    <row r="5" spans="1:8">
      <c r="B5" s="857" t="s">
        <v>79</v>
      </c>
      <c r="C5" s="698">
        <v>37.851300000000002</v>
      </c>
      <c r="D5" s="698">
        <f>+'F11'!E14</f>
        <v>48.08</v>
      </c>
      <c r="E5" s="676"/>
      <c r="F5" s="698">
        <v>38.883400000000002</v>
      </c>
      <c r="G5" s="676">
        <f>+'F11'!H14</f>
        <v>47.54</v>
      </c>
      <c r="H5" s="676"/>
    </row>
    <row r="6" spans="1:8" ht="13.5" customHeight="1">
      <c r="B6" s="857" t="s">
        <v>80</v>
      </c>
      <c r="C6" s="698"/>
      <c r="D6" s="698"/>
      <c r="E6" s="676">
        <f t="shared" ref="E6" si="0">D6-C6</f>
        <v>0</v>
      </c>
      <c r="F6" s="698"/>
      <c r="G6" s="678"/>
      <c r="H6" s="676">
        <f t="shared" ref="H6" si="1">G6-F6</f>
        <v>0</v>
      </c>
    </row>
    <row r="7" spans="1:8" ht="13.5" customHeight="1">
      <c r="B7" s="678"/>
      <c r="C7" s="698"/>
      <c r="D7" s="698"/>
      <c r="E7" s="678"/>
      <c r="F7" s="678"/>
      <c r="G7" s="678"/>
      <c r="H7" s="678"/>
    </row>
    <row r="8" spans="1:8">
      <c r="B8" s="674" t="s">
        <v>81</v>
      </c>
      <c r="C8" s="858">
        <f>SUM(C9:C18)</f>
        <v>2.4380999999999999</v>
      </c>
      <c r="D8" s="858">
        <f t="shared" ref="D8:H8" si="2">SUM(D9:D18)</f>
        <v>0</v>
      </c>
      <c r="E8" s="858">
        <f t="shared" si="2"/>
        <v>0</v>
      </c>
      <c r="F8" s="858">
        <f t="shared" si="2"/>
        <v>2.6818999999999997</v>
      </c>
      <c r="G8" s="858">
        <f t="shared" si="2"/>
        <v>0</v>
      </c>
      <c r="H8" s="858">
        <f t="shared" si="2"/>
        <v>0</v>
      </c>
    </row>
    <row r="9" spans="1:8">
      <c r="B9" s="857" t="s">
        <v>82</v>
      </c>
      <c r="C9" s="698"/>
      <c r="D9" s="698"/>
      <c r="E9" s="678"/>
      <c r="F9" s="698"/>
      <c r="G9" s="678"/>
      <c r="H9" s="676"/>
    </row>
    <row r="10" spans="1:8">
      <c r="B10" s="857" t="s">
        <v>83</v>
      </c>
      <c r="C10" s="698">
        <v>0.97219999999999995</v>
      </c>
      <c r="D10" s="698"/>
      <c r="E10" s="698"/>
      <c r="F10" s="698">
        <v>1.4344999999999999</v>
      </c>
      <c r="G10" s="678"/>
      <c r="H10" s="676"/>
    </row>
    <row r="11" spans="1:8">
      <c r="B11" s="857" t="s">
        <v>84</v>
      </c>
      <c r="C11" s="698">
        <v>0.77249999999999996</v>
      </c>
      <c r="D11" s="698"/>
      <c r="E11" s="698"/>
      <c r="F11" s="698">
        <v>0.2903</v>
      </c>
      <c r="G11" s="678"/>
      <c r="H11" s="676"/>
    </row>
    <row r="12" spans="1:8">
      <c r="B12" s="857" t="s">
        <v>85</v>
      </c>
      <c r="C12" s="698"/>
      <c r="D12" s="698"/>
      <c r="E12" s="678"/>
      <c r="F12" s="678"/>
      <c r="G12" s="678"/>
      <c r="H12" s="676"/>
    </row>
    <row r="13" spans="1:8">
      <c r="B13" s="857" t="s">
        <v>86</v>
      </c>
      <c r="C13" s="698"/>
      <c r="D13" s="698"/>
      <c r="E13" s="678"/>
      <c r="F13" s="859">
        <v>9.6300000000000011E-2</v>
      </c>
      <c r="G13" s="678"/>
      <c r="H13" s="676"/>
    </row>
    <row r="14" spans="1:8">
      <c r="B14" s="857" t="s">
        <v>87</v>
      </c>
      <c r="C14" s="698">
        <v>0.65569999999999995</v>
      </c>
      <c r="D14" s="698"/>
      <c r="E14" s="676"/>
      <c r="F14" s="698">
        <v>0.86</v>
      </c>
      <c r="G14" s="676"/>
      <c r="H14" s="676"/>
    </row>
    <row r="15" spans="1:8">
      <c r="B15" s="857" t="s">
        <v>88</v>
      </c>
      <c r="C15" s="698"/>
      <c r="D15" s="698"/>
      <c r="E15" s="678"/>
      <c r="F15" s="698"/>
      <c r="G15" s="678"/>
      <c r="H15" s="676"/>
    </row>
    <row r="16" spans="1:8">
      <c r="A16" s="665"/>
      <c r="B16" s="857" t="s">
        <v>89</v>
      </c>
      <c r="C16" s="698"/>
      <c r="D16" s="698"/>
      <c r="E16" s="678"/>
      <c r="F16" s="698"/>
      <c r="G16" s="678"/>
      <c r="H16" s="676"/>
    </row>
    <row r="17" spans="1:9">
      <c r="A17" s="665"/>
      <c r="B17" s="857" t="s">
        <v>90</v>
      </c>
      <c r="C17" s="698">
        <v>3.7100000000000001E-2</v>
      </c>
      <c r="D17" s="698"/>
      <c r="E17" s="678"/>
      <c r="F17" s="698"/>
      <c r="G17" s="678"/>
      <c r="H17" s="676"/>
    </row>
    <row r="18" spans="1:9">
      <c r="B18" s="857" t="s">
        <v>91</v>
      </c>
      <c r="C18" s="698">
        <v>5.9999999999999995E-4</v>
      </c>
      <c r="D18" s="698"/>
      <c r="E18" s="678"/>
      <c r="F18" s="698">
        <v>8.0000000000000004E-4</v>
      </c>
      <c r="G18" s="678"/>
      <c r="H18" s="676"/>
    </row>
    <row r="19" spans="1:9">
      <c r="B19" s="857"/>
      <c r="C19" s="698"/>
      <c r="D19" s="698"/>
      <c r="E19" s="678"/>
      <c r="F19" s="678"/>
      <c r="G19" s="678"/>
      <c r="H19" s="678"/>
    </row>
    <row r="20" spans="1:9">
      <c r="B20" s="674" t="s">
        <v>92</v>
      </c>
      <c r="C20" s="858">
        <f>C4+C8</f>
        <v>40.289400000000001</v>
      </c>
      <c r="D20" s="698"/>
      <c r="E20" s="678"/>
      <c r="F20" s="858">
        <f>F4+F8</f>
        <v>41.565300000000001</v>
      </c>
      <c r="G20" s="678"/>
      <c r="H20" s="678"/>
    </row>
    <row r="21" spans="1:9">
      <c r="B21" s="674"/>
      <c r="C21" s="698"/>
      <c r="D21" s="698"/>
      <c r="E21" s="678"/>
      <c r="F21" s="678"/>
      <c r="G21" s="678"/>
      <c r="H21" s="678"/>
    </row>
    <row r="22" spans="1:9">
      <c r="B22" s="674"/>
      <c r="C22" s="698"/>
      <c r="D22" s="698"/>
      <c r="E22" s="678"/>
      <c r="F22" s="678"/>
      <c r="G22" s="678"/>
      <c r="H22" s="678"/>
    </row>
    <row r="23" spans="1:9">
      <c r="B23" s="678" t="s">
        <v>93</v>
      </c>
      <c r="C23" s="698">
        <v>1.2836000000000001</v>
      </c>
      <c r="D23" s="698">
        <f>+'F2.3'!D35</f>
        <v>1.283621125</v>
      </c>
      <c r="E23" s="676"/>
      <c r="F23" s="676">
        <v>1.0800999999999998</v>
      </c>
      <c r="G23" s="698">
        <f>+'F2.3'!E35</f>
        <v>1.080141977</v>
      </c>
      <c r="H23" s="676"/>
    </row>
    <row r="24" spans="1:9">
      <c r="B24" s="678" t="s">
        <v>94</v>
      </c>
      <c r="C24" s="698">
        <v>14.0723</v>
      </c>
      <c r="D24" s="860">
        <f>+'F5'!E21</f>
        <v>9.8798085703515586</v>
      </c>
      <c r="E24" s="676"/>
      <c r="F24" s="698">
        <v>15.1152</v>
      </c>
      <c r="G24" s="676">
        <f>+'F5'!H21</f>
        <v>9.5008872818952188</v>
      </c>
      <c r="H24" s="676"/>
    </row>
    <row r="25" spans="1:9">
      <c r="B25" s="678" t="s">
        <v>95</v>
      </c>
      <c r="C25" s="698">
        <v>5.9000000000000004E-2</v>
      </c>
      <c r="D25" s="698">
        <f>+'F5'!E22</f>
        <v>5.9000000000000004E-2</v>
      </c>
      <c r="E25" s="678"/>
      <c r="F25" s="861">
        <v>1.8E-3</v>
      </c>
      <c r="G25" s="862">
        <f>+'F5'!H22</f>
        <v>1.8E-3</v>
      </c>
      <c r="H25" s="678"/>
    </row>
    <row r="26" spans="1:9">
      <c r="B26" s="678" t="s">
        <v>96</v>
      </c>
      <c r="C26" s="698">
        <v>2.0999999999999999E-3</v>
      </c>
      <c r="D26" s="698"/>
      <c r="E26" s="678"/>
      <c r="F26" s="698">
        <v>0.1108</v>
      </c>
      <c r="G26" s="678"/>
      <c r="H26" s="678"/>
    </row>
    <row r="27" spans="1:9">
      <c r="B27" s="678" t="s">
        <v>97</v>
      </c>
      <c r="C27" s="698"/>
      <c r="D27" s="698"/>
      <c r="E27" s="678"/>
      <c r="F27" s="678"/>
      <c r="G27" s="678"/>
      <c r="H27" s="678"/>
    </row>
    <row r="28" spans="1:9" ht="26.45">
      <c r="B28" s="863" t="s">
        <v>98</v>
      </c>
      <c r="C28" s="698"/>
      <c r="D28" s="698"/>
      <c r="E28" s="678"/>
      <c r="F28" s="678"/>
      <c r="G28" s="678"/>
      <c r="H28" s="678"/>
    </row>
    <row r="29" spans="1:9">
      <c r="B29" s="678" t="s">
        <v>99</v>
      </c>
      <c r="C29" s="698">
        <v>0.10150000000000001</v>
      </c>
      <c r="D29" s="698">
        <f>+'F4 '!E57</f>
        <v>14.265960244740002</v>
      </c>
      <c r="E29" s="678"/>
      <c r="F29" s="698">
        <v>0.10180000000000002</v>
      </c>
      <c r="G29" s="676">
        <f>+'F4 '!I57</f>
        <v>14.266675963755752</v>
      </c>
      <c r="H29" s="676"/>
    </row>
    <row r="30" spans="1:9">
      <c r="B30" s="678" t="s">
        <v>100</v>
      </c>
      <c r="C30" s="698">
        <v>3.944799999999999</v>
      </c>
      <c r="D30" s="698">
        <f>+'F2.4'!D40+'F2.5'!D21</f>
        <v>3.9098497669999999</v>
      </c>
      <c r="E30" s="676"/>
      <c r="F30" s="676">
        <v>4.3216000000000001</v>
      </c>
      <c r="G30" s="676">
        <f>+'F2'!I11+'F2'!I12</f>
        <v>4.3173416659999999</v>
      </c>
      <c r="H30" s="676"/>
      <c r="I30" s="665"/>
    </row>
    <row r="31" spans="1:9">
      <c r="B31" s="678" t="s">
        <v>101</v>
      </c>
      <c r="C31" s="698">
        <v>7.98</v>
      </c>
      <c r="D31" s="698"/>
      <c r="E31" s="676"/>
      <c r="F31" s="676">
        <v>4.0014000000000003</v>
      </c>
      <c r="G31" s="676"/>
      <c r="H31" s="676"/>
      <c r="I31" s="665"/>
    </row>
    <row r="32" spans="1:9">
      <c r="B32" s="678" t="s">
        <v>102</v>
      </c>
      <c r="C32" s="677">
        <v>0.64349999999999996</v>
      </c>
      <c r="D32" s="677">
        <f>+'F1 '!F24</f>
        <v>0.64349999999999996</v>
      </c>
      <c r="E32" s="676"/>
      <c r="F32" s="676">
        <v>4.3499999999999997E-2</v>
      </c>
      <c r="G32" s="676">
        <f>+'F1 '!I24</f>
        <v>4.3499999999999997E-2</v>
      </c>
      <c r="H32" s="676"/>
      <c r="I32" s="665"/>
    </row>
    <row r="33" spans="2:8">
      <c r="B33" s="678" t="s">
        <v>103</v>
      </c>
      <c r="C33" s="677">
        <v>0.54559999999999997</v>
      </c>
      <c r="D33" s="677"/>
      <c r="E33" s="678"/>
      <c r="F33" s="677">
        <v>0.30320000000000003</v>
      </c>
      <c r="G33" s="678"/>
      <c r="H33" s="676"/>
    </row>
    <row r="34" spans="2:8">
      <c r="B34" s="679" t="s">
        <v>104</v>
      </c>
      <c r="C34" s="675">
        <f>SUM(C23:C33)</f>
        <v>28.632399999999997</v>
      </c>
      <c r="D34" s="675">
        <f>SUM(D23:D33)</f>
        <v>30.041739707091558</v>
      </c>
      <c r="E34" s="678"/>
      <c r="F34" s="675">
        <f>SUM(F23:F33)</f>
        <v>25.079400000000003</v>
      </c>
      <c r="G34" s="678"/>
      <c r="H34" s="678"/>
    </row>
    <row r="35" spans="2:8">
      <c r="B35" s="678" t="s">
        <v>105</v>
      </c>
      <c r="C35" s="675">
        <f>C20-C34</f>
        <v>11.657000000000004</v>
      </c>
      <c r="D35" s="677"/>
      <c r="E35" s="678"/>
      <c r="F35" s="675">
        <f>F20-F34</f>
        <v>16.485899999999997</v>
      </c>
      <c r="G35" s="678"/>
      <c r="H35" s="678"/>
    </row>
  </sheetData>
  <mergeCells count="3">
    <mergeCell ref="B2:B3"/>
    <mergeCell ref="C2:E2"/>
    <mergeCell ref="F2:H2"/>
  </mergeCells>
  <printOptions verticalCentered="1"/>
  <pageMargins left="0.23622047244094491" right="0.23622047244094491" top="0.23622047244094491" bottom="0.23622047244094491" header="0.23622047244094491" footer="0.23622047244094491"/>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4199-797F-4E8A-952D-F456055F90CC}">
  <sheetPr>
    <pageSetUpPr fitToPage="1"/>
  </sheetPr>
  <dimension ref="B4:L18"/>
  <sheetViews>
    <sheetView showGridLines="0" zoomScale="88" workbookViewId="0">
      <selection activeCell="M19" sqref="M19"/>
    </sheetView>
  </sheetViews>
  <sheetFormatPr defaultColWidth="9" defaultRowHeight="13.15"/>
  <cols>
    <col min="1" max="1" width="9" style="594"/>
    <col min="2" max="2" width="20.28515625" style="594" bestFit="1" customWidth="1"/>
    <col min="3" max="3" width="5.5703125" style="603" bestFit="1" customWidth="1"/>
    <col min="4" max="11" width="11.28515625" style="594" customWidth="1"/>
    <col min="12" max="16384" width="9" style="594"/>
  </cols>
  <sheetData>
    <row r="4" spans="2:12">
      <c r="B4" s="592" t="s">
        <v>10</v>
      </c>
      <c r="C4" s="593" t="s">
        <v>106</v>
      </c>
      <c r="D4" s="592" t="s">
        <v>44</v>
      </c>
      <c r="E4" s="592" t="s">
        <v>11</v>
      </c>
      <c r="F4" s="592" t="s">
        <v>12</v>
      </c>
      <c r="G4" s="592" t="s">
        <v>13</v>
      </c>
      <c r="H4" s="592" t="s">
        <v>14</v>
      </c>
      <c r="I4" s="592" t="s">
        <v>15</v>
      </c>
      <c r="J4" s="592" t="s">
        <v>16</v>
      </c>
      <c r="K4" s="592" t="s">
        <v>17</v>
      </c>
    </row>
    <row r="5" spans="2:12">
      <c r="B5" s="595" t="s">
        <v>107</v>
      </c>
      <c r="C5" s="596" t="s">
        <v>42</v>
      </c>
      <c r="D5" s="597">
        <v>0.7</v>
      </c>
      <c r="E5" s="597">
        <v>0.7</v>
      </c>
      <c r="F5" s="597">
        <v>0.7</v>
      </c>
      <c r="G5" s="597">
        <v>0.7</v>
      </c>
      <c r="H5" s="597">
        <v>0.7</v>
      </c>
      <c r="I5" s="597">
        <v>0.7</v>
      </c>
      <c r="J5" s="597">
        <v>0.7</v>
      </c>
      <c r="K5" s="597">
        <v>0.7</v>
      </c>
    </row>
    <row r="6" spans="2:12">
      <c r="B6" s="595" t="s">
        <v>108</v>
      </c>
      <c r="C6" s="596" t="s">
        <v>42</v>
      </c>
      <c r="D6" s="597">
        <f>1-D5</f>
        <v>0.30000000000000004</v>
      </c>
      <c r="E6" s="597">
        <f t="shared" ref="E6:I6" si="0">1-E5</f>
        <v>0.30000000000000004</v>
      </c>
      <c r="F6" s="597">
        <f t="shared" si="0"/>
        <v>0.30000000000000004</v>
      </c>
      <c r="G6" s="597">
        <f t="shared" si="0"/>
        <v>0.30000000000000004</v>
      </c>
      <c r="H6" s="597">
        <f t="shared" si="0"/>
        <v>0.30000000000000004</v>
      </c>
      <c r="I6" s="597">
        <f t="shared" si="0"/>
        <v>0.30000000000000004</v>
      </c>
      <c r="J6" s="597">
        <f t="shared" ref="J6:K6" si="1">1-J5</f>
        <v>0.30000000000000004</v>
      </c>
      <c r="K6" s="597">
        <f t="shared" si="1"/>
        <v>0.30000000000000004</v>
      </c>
    </row>
    <row r="7" spans="2:12">
      <c r="B7" s="595" t="s">
        <v>109</v>
      </c>
      <c r="C7" s="596" t="s">
        <v>42</v>
      </c>
      <c r="D7" s="600">
        <f>+Interest!J10</f>
        <v>0.1055794316090779</v>
      </c>
      <c r="E7" s="598">
        <f>+Interest!J17</f>
        <v>0.11978130354534387</v>
      </c>
      <c r="F7" s="600">
        <v>0.104</v>
      </c>
      <c r="G7" s="598">
        <f>+F7</f>
        <v>0.104</v>
      </c>
      <c r="H7" s="599">
        <f>G7</f>
        <v>0.104</v>
      </c>
      <c r="I7" s="599">
        <f>H7</f>
        <v>0.104</v>
      </c>
      <c r="J7" s="599">
        <f t="shared" ref="J7:K8" si="2">I7</f>
        <v>0.104</v>
      </c>
      <c r="K7" s="599">
        <f t="shared" si="2"/>
        <v>0.104</v>
      </c>
    </row>
    <row r="8" spans="2:12">
      <c r="B8" s="595" t="s">
        <v>110</v>
      </c>
      <c r="C8" s="596" t="s">
        <v>42</v>
      </c>
      <c r="D8" s="598">
        <f>+'Rate-W.cap'!G22</f>
        <v>9.2987671232876712E-2</v>
      </c>
      <c r="E8" s="598">
        <f>+'Rate-W.cap'!J22</f>
        <v>0.10065163934426231</v>
      </c>
      <c r="F8" s="598">
        <f>+'Rate-W.cap'!M14+1.5%</f>
        <v>0.1045</v>
      </c>
      <c r="G8" s="600">
        <f>+F8</f>
        <v>0.1045</v>
      </c>
      <c r="H8" s="598">
        <f t="shared" ref="H8" si="3">G8</f>
        <v>0.1045</v>
      </c>
      <c r="I8" s="598">
        <f t="shared" ref="I8" si="4">H8</f>
        <v>0.1045</v>
      </c>
      <c r="J8" s="598">
        <f t="shared" si="2"/>
        <v>0.1045</v>
      </c>
      <c r="K8" s="598">
        <f t="shared" si="2"/>
        <v>0.1045</v>
      </c>
    </row>
    <row r="9" spans="2:12">
      <c r="B9" s="595" t="s">
        <v>111</v>
      </c>
      <c r="C9" s="596" t="s">
        <v>42</v>
      </c>
      <c r="D9" s="598">
        <v>0.14000000000000001</v>
      </c>
      <c r="E9" s="599">
        <v>0.14000000000000001</v>
      </c>
      <c r="F9" s="599">
        <v>0.14000000000000001</v>
      </c>
      <c r="G9" s="669">
        <v>0.155</v>
      </c>
      <c r="H9" s="669">
        <v>0.155</v>
      </c>
      <c r="I9" s="669">
        <v>0.155</v>
      </c>
      <c r="J9" s="669">
        <v>0.155</v>
      </c>
      <c r="K9" s="669">
        <v>0.155</v>
      </c>
    </row>
    <row r="10" spans="2:12">
      <c r="B10" s="595" t="s">
        <v>112</v>
      </c>
      <c r="C10" s="596" t="s">
        <v>42</v>
      </c>
      <c r="D10" s="598">
        <f>+'F9'!E9</f>
        <v>0.17472000069003588</v>
      </c>
      <c r="E10" s="598">
        <f>+'F9'!F9</f>
        <v>0.17471999855392939</v>
      </c>
      <c r="F10" s="598">
        <f>+E10</f>
        <v>0.17471999855392939</v>
      </c>
      <c r="G10" s="598">
        <f>+'F9'!E26</f>
        <v>0.17471999855392939</v>
      </c>
      <c r="H10" s="598">
        <f>+'F9'!F26</f>
        <v>0.17471999855392939</v>
      </c>
      <c r="I10" s="598">
        <f>+'F9'!G26</f>
        <v>0.17471999855392939</v>
      </c>
      <c r="J10" s="598">
        <f>+'F9'!H26</f>
        <v>0.17471999855392939</v>
      </c>
      <c r="K10" s="598">
        <f>+'F9'!I26</f>
        <v>0.17471999855392939</v>
      </c>
      <c r="L10" s="594" t="s">
        <v>113</v>
      </c>
    </row>
    <row r="11" spans="2:12" ht="26.45">
      <c r="B11" s="601" t="s">
        <v>114</v>
      </c>
      <c r="C11" s="596" t="s">
        <v>42</v>
      </c>
      <c r="D11" s="595"/>
      <c r="E11" s="595"/>
      <c r="F11" s="595"/>
      <c r="G11" s="599"/>
      <c r="H11" s="598"/>
      <c r="I11" s="598"/>
    </row>
    <row r="12" spans="2:12">
      <c r="B12" s="602" t="s">
        <v>115</v>
      </c>
    </row>
    <row r="13" spans="2:12">
      <c r="B13" s="604" t="s">
        <v>116</v>
      </c>
      <c r="C13" s="596" t="s">
        <v>42</v>
      </c>
      <c r="D13" s="903">
        <v>0</v>
      </c>
      <c r="E13" s="904"/>
      <c r="F13" s="904"/>
      <c r="G13" s="904"/>
      <c r="H13" s="904"/>
      <c r="I13" s="905"/>
    </row>
    <row r="14" spans="2:12">
      <c r="B14" s="605" t="s">
        <v>117</v>
      </c>
      <c r="C14" s="596" t="s">
        <v>42</v>
      </c>
      <c r="D14" s="903">
        <v>5.28E-2</v>
      </c>
      <c r="E14" s="904">
        <v>5.28E-2</v>
      </c>
      <c r="F14" s="904">
        <v>5.28E-2</v>
      </c>
      <c r="G14" s="904">
        <v>5.28E-2</v>
      </c>
      <c r="H14" s="904">
        <v>5.28E-2</v>
      </c>
      <c r="I14" s="905">
        <v>5.28E-2</v>
      </c>
    </row>
    <row r="15" spans="2:12">
      <c r="B15" s="605" t="s">
        <v>118</v>
      </c>
      <c r="C15" s="596" t="s">
        <v>42</v>
      </c>
      <c r="D15" s="903">
        <v>6.3299999999999995E-2</v>
      </c>
      <c r="E15" s="904">
        <v>6.3299999999999995E-2</v>
      </c>
      <c r="F15" s="904">
        <v>6.3299999999999995E-2</v>
      </c>
      <c r="G15" s="904">
        <v>6.3299999999999995E-2</v>
      </c>
      <c r="H15" s="904">
        <v>6.3299999999999995E-2</v>
      </c>
      <c r="I15" s="905">
        <v>6.3299999999999995E-2</v>
      </c>
    </row>
    <row r="16" spans="2:12">
      <c r="B16" s="605" t="s">
        <v>119</v>
      </c>
      <c r="C16" s="596" t="s">
        <v>42</v>
      </c>
      <c r="D16" s="903">
        <v>0.15</v>
      </c>
      <c r="E16" s="904">
        <v>0.15</v>
      </c>
      <c r="F16" s="904">
        <v>0.15</v>
      </c>
      <c r="G16" s="904">
        <v>0.15</v>
      </c>
      <c r="H16" s="904">
        <v>0.15</v>
      </c>
      <c r="I16" s="905">
        <v>0.15</v>
      </c>
    </row>
    <row r="17" spans="2:9">
      <c r="B17" s="605" t="s">
        <v>120</v>
      </c>
      <c r="C17" s="596" t="s">
        <v>42</v>
      </c>
      <c r="D17" s="903">
        <v>6.3299999999999995E-2</v>
      </c>
      <c r="E17" s="904">
        <v>6.3299999999999995E-2</v>
      </c>
      <c r="F17" s="904">
        <v>6.3299999999999995E-2</v>
      </c>
      <c r="G17" s="904">
        <v>6.3299999999999995E-2</v>
      </c>
      <c r="H17" s="904">
        <v>6.3299999999999995E-2</v>
      </c>
      <c r="I17" s="905">
        <v>6.3299999999999995E-2</v>
      </c>
    </row>
    <row r="18" spans="2:9">
      <c r="B18" s="605" t="s">
        <v>121</v>
      </c>
      <c r="C18" s="596" t="s">
        <v>42</v>
      </c>
      <c r="D18" s="903">
        <v>6.3299999999999995E-2</v>
      </c>
      <c r="E18" s="904">
        <v>6.3299999999999995E-2</v>
      </c>
      <c r="F18" s="904">
        <v>6.3299999999999995E-2</v>
      </c>
      <c r="G18" s="904">
        <v>6.3299999999999995E-2</v>
      </c>
      <c r="H18" s="904">
        <v>6.3299999999999995E-2</v>
      </c>
      <c r="I18" s="905">
        <v>6.3299999999999995E-2</v>
      </c>
    </row>
  </sheetData>
  <protectedRanges>
    <protectedRange sqref="B13:B18" name="Protect_Sch5"/>
  </protectedRanges>
  <mergeCells count="6">
    <mergeCell ref="D18:I18"/>
    <mergeCell ref="D13:I13"/>
    <mergeCell ref="D14:I14"/>
    <mergeCell ref="D15:I15"/>
    <mergeCell ref="D16:I16"/>
    <mergeCell ref="D17:I17"/>
  </mergeCells>
  <printOptions verticalCentered="1"/>
  <pageMargins left="0.23622047244094491" right="0.23622047244094491" top="0.23622047244094491" bottom="0.23622047244094491" header="0.23622047244094491" footer="0.2362204724409449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B1:H44"/>
  <sheetViews>
    <sheetView showGridLines="0" view="pageBreakPreview" zoomScaleSheetLayoutView="100" workbookViewId="0">
      <selection activeCell="M19" sqref="M19"/>
    </sheetView>
  </sheetViews>
  <sheetFormatPr defaultColWidth="9.28515625" defaultRowHeight="13.9"/>
  <cols>
    <col min="1" max="1" width="6.28515625" style="3" customWidth="1"/>
    <col min="2" max="2" width="7" style="122" customWidth="1"/>
    <col min="3" max="3" width="69.7109375" style="3" customWidth="1"/>
    <col min="4" max="4" width="19.7109375" style="3" customWidth="1"/>
    <col min="5" max="8" width="18.7109375" style="3" customWidth="1"/>
    <col min="9" max="16384" width="9.28515625" style="3"/>
  </cols>
  <sheetData>
    <row r="1" spans="2:8" ht="17.25" customHeight="1"/>
    <row r="2" spans="2:8" ht="15">
      <c r="B2" s="911" t="s">
        <v>122</v>
      </c>
      <c r="C2" s="911"/>
      <c r="D2" s="911"/>
      <c r="E2" s="15"/>
      <c r="F2" s="15"/>
      <c r="G2" s="15"/>
      <c r="H2" s="15"/>
    </row>
    <row r="3" spans="2:8" s="1" customFormat="1" ht="15" customHeight="1">
      <c r="B3" s="906" t="s">
        <v>123</v>
      </c>
      <c r="C3" s="906"/>
      <c r="D3" s="906"/>
      <c r="E3" s="15"/>
      <c r="F3" s="15"/>
      <c r="G3" s="15"/>
      <c r="H3" s="15"/>
    </row>
    <row r="4" spans="2:8" ht="15.6">
      <c r="B4" s="123"/>
      <c r="C4" s="16"/>
      <c r="D4" s="16"/>
      <c r="E4" s="16"/>
      <c r="F4" s="16"/>
      <c r="G4" s="16"/>
      <c r="H4" s="16"/>
    </row>
    <row r="5" spans="2:8" ht="15.6">
      <c r="B5" s="123"/>
      <c r="C5" s="16"/>
      <c r="D5" s="16"/>
      <c r="E5" s="16"/>
      <c r="F5" s="16"/>
      <c r="G5" s="17"/>
      <c r="H5" s="16"/>
    </row>
    <row r="6" spans="2:8" ht="12.75" customHeight="1">
      <c r="B6" s="907" t="s">
        <v>9</v>
      </c>
      <c r="C6" s="909" t="s">
        <v>124</v>
      </c>
      <c r="D6" s="909" t="s">
        <v>125</v>
      </c>
    </row>
    <row r="7" spans="2:8" ht="15" customHeight="1">
      <c r="B7" s="907"/>
      <c r="C7" s="909"/>
      <c r="D7" s="909"/>
    </row>
    <row r="8" spans="2:8">
      <c r="B8" s="908"/>
      <c r="C8" s="910"/>
      <c r="D8" s="910"/>
    </row>
    <row r="9" spans="2:8" ht="18" customHeight="1">
      <c r="B9" s="124">
        <v>1</v>
      </c>
      <c r="C9" s="120" t="s">
        <v>126</v>
      </c>
      <c r="D9" s="305" t="s">
        <v>127</v>
      </c>
    </row>
    <row r="10" spans="2:8" ht="18" customHeight="1">
      <c r="B10" s="124">
        <f>B9+1</f>
        <v>2</v>
      </c>
      <c r="C10" s="120" t="s">
        <v>128</v>
      </c>
      <c r="D10" s="305" t="s">
        <v>129</v>
      </c>
    </row>
    <row r="11" spans="2:8" ht="18" customHeight="1">
      <c r="B11" s="124">
        <f t="shared" ref="B11:B31" si="0">B10+1</f>
        <v>3</v>
      </c>
      <c r="C11" s="120" t="s">
        <v>130</v>
      </c>
      <c r="D11" s="305" t="s">
        <v>131</v>
      </c>
    </row>
    <row r="12" spans="2:8" ht="18" customHeight="1">
      <c r="B12" s="124">
        <f t="shared" si="0"/>
        <v>4</v>
      </c>
      <c r="C12" s="120" t="s">
        <v>132</v>
      </c>
      <c r="D12" s="305" t="s">
        <v>133</v>
      </c>
    </row>
    <row r="13" spans="2:8" ht="18" customHeight="1">
      <c r="B13" s="124">
        <f t="shared" si="0"/>
        <v>5</v>
      </c>
      <c r="C13" s="120" t="s">
        <v>93</v>
      </c>
      <c r="D13" s="305" t="s">
        <v>134</v>
      </c>
    </row>
    <row r="14" spans="2:8" ht="18" customHeight="1">
      <c r="B14" s="124">
        <f t="shared" si="0"/>
        <v>6</v>
      </c>
      <c r="C14" s="120" t="s">
        <v>135</v>
      </c>
      <c r="D14" s="305" t="s">
        <v>136</v>
      </c>
    </row>
    <row r="15" spans="2:8" ht="18" customHeight="1">
      <c r="B15" s="124">
        <f t="shared" si="0"/>
        <v>7</v>
      </c>
      <c r="C15" s="120" t="s">
        <v>137</v>
      </c>
      <c r="D15" s="305" t="s">
        <v>138</v>
      </c>
    </row>
    <row r="16" spans="2:8" ht="18" customHeight="1">
      <c r="B16" s="124">
        <f t="shared" si="0"/>
        <v>8</v>
      </c>
      <c r="C16" s="289" t="s">
        <v>139</v>
      </c>
      <c r="D16" s="305" t="s">
        <v>140</v>
      </c>
    </row>
    <row r="17" spans="2:4" ht="18" customHeight="1">
      <c r="B17" s="124">
        <f t="shared" si="0"/>
        <v>9</v>
      </c>
      <c r="C17" s="120" t="s">
        <v>141</v>
      </c>
      <c r="D17" s="305" t="s">
        <v>142</v>
      </c>
    </row>
    <row r="18" spans="2:4" ht="18" customHeight="1">
      <c r="B18" s="124">
        <f t="shared" si="0"/>
        <v>10</v>
      </c>
      <c r="C18" s="120" t="s">
        <v>143</v>
      </c>
      <c r="D18" s="305" t="s">
        <v>144</v>
      </c>
    </row>
    <row r="19" spans="2:4" ht="18" customHeight="1">
      <c r="B19" s="124">
        <f t="shared" si="0"/>
        <v>11</v>
      </c>
      <c r="C19" s="120" t="s">
        <v>145</v>
      </c>
      <c r="D19" s="305" t="s">
        <v>146</v>
      </c>
    </row>
    <row r="20" spans="2:4" ht="18" customHeight="1">
      <c r="B20" s="124">
        <f t="shared" si="0"/>
        <v>12</v>
      </c>
      <c r="C20" s="289" t="s">
        <v>147</v>
      </c>
      <c r="D20" s="305" t="s">
        <v>148</v>
      </c>
    </row>
    <row r="21" spans="2:4" ht="49.9" customHeight="1">
      <c r="B21" s="124">
        <f t="shared" si="0"/>
        <v>13</v>
      </c>
      <c r="C21" s="536" t="s">
        <v>149</v>
      </c>
      <c r="D21" s="305" t="s">
        <v>150</v>
      </c>
    </row>
    <row r="22" spans="2:4" ht="18" customHeight="1">
      <c r="B22" s="124">
        <f t="shared" si="0"/>
        <v>14</v>
      </c>
      <c r="C22" s="120" t="s">
        <v>151</v>
      </c>
      <c r="D22" s="305" t="s">
        <v>152</v>
      </c>
    </row>
    <row r="23" spans="2:4" ht="18" customHeight="1">
      <c r="B23" s="124">
        <f t="shared" si="0"/>
        <v>15</v>
      </c>
      <c r="C23" s="121" t="s">
        <v>153</v>
      </c>
      <c r="D23" s="305" t="s">
        <v>154</v>
      </c>
    </row>
    <row r="24" spans="2:4" ht="18" customHeight="1">
      <c r="B24" s="124">
        <f t="shared" si="0"/>
        <v>16</v>
      </c>
      <c r="C24" s="121" t="s">
        <v>155</v>
      </c>
      <c r="D24" s="305" t="s">
        <v>156</v>
      </c>
    </row>
    <row r="25" spans="2:4" ht="18" customHeight="1">
      <c r="B25" s="124">
        <f t="shared" si="0"/>
        <v>17</v>
      </c>
      <c r="C25" s="120" t="s">
        <v>157</v>
      </c>
      <c r="D25" s="305" t="s">
        <v>158</v>
      </c>
    </row>
    <row r="26" spans="2:4" ht="18" customHeight="1">
      <c r="B26" s="124">
        <f t="shared" si="0"/>
        <v>18</v>
      </c>
      <c r="C26" s="120" t="s">
        <v>159</v>
      </c>
      <c r="D26" s="305" t="s">
        <v>160</v>
      </c>
    </row>
    <row r="27" spans="2:4" ht="15.6">
      <c r="B27" s="124">
        <f t="shared" si="0"/>
        <v>19</v>
      </c>
      <c r="C27" s="120" t="s">
        <v>161</v>
      </c>
      <c r="D27" s="305" t="s">
        <v>162</v>
      </c>
    </row>
    <row r="28" spans="2:4" ht="15.6">
      <c r="B28" s="124">
        <f t="shared" si="0"/>
        <v>20</v>
      </c>
      <c r="C28" s="120" t="s">
        <v>163</v>
      </c>
      <c r="D28" s="305" t="s">
        <v>164</v>
      </c>
    </row>
    <row r="29" spans="2:4" ht="15.6">
      <c r="B29" s="124">
        <f t="shared" si="0"/>
        <v>21</v>
      </c>
      <c r="C29" s="120" t="s">
        <v>165</v>
      </c>
      <c r="D29" s="305" t="s">
        <v>166</v>
      </c>
    </row>
    <row r="30" spans="2:4" ht="15.6">
      <c r="B30" s="124">
        <f t="shared" si="0"/>
        <v>22</v>
      </c>
      <c r="C30" s="120" t="s">
        <v>167</v>
      </c>
      <c r="D30" s="305" t="s">
        <v>168</v>
      </c>
    </row>
    <row r="31" spans="2:4" ht="15.6">
      <c r="B31" s="124">
        <f t="shared" si="0"/>
        <v>23</v>
      </c>
      <c r="C31" s="120" t="s">
        <v>169</v>
      </c>
      <c r="D31" s="305" t="s">
        <v>170</v>
      </c>
    </row>
    <row r="32" spans="2:4" ht="15.6">
      <c r="B32" s="292"/>
      <c r="C32" s="287" t="s">
        <v>171</v>
      </c>
      <c r="D32" s="306"/>
    </row>
    <row r="33" spans="2:4" ht="15.6">
      <c r="B33" s="288">
        <f>B31+1</f>
        <v>24</v>
      </c>
      <c r="C33" s="289" t="s">
        <v>172</v>
      </c>
      <c r="D33" s="307" t="s">
        <v>173</v>
      </c>
    </row>
    <row r="34" spans="2:4" ht="15.6">
      <c r="B34" s="288">
        <f t="shared" ref="B34:B41" si="1">B33+1</f>
        <v>25</v>
      </c>
      <c r="C34" s="289" t="s">
        <v>174</v>
      </c>
      <c r="D34" s="307" t="s">
        <v>175</v>
      </c>
    </row>
    <row r="35" spans="2:4" ht="15.6">
      <c r="B35" s="288">
        <f t="shared" si="1"/>
        <v>26</v>
      </c>
      <c r="C35" s="289" t="s">
        <v>176</v>
      </c>
      <c r="D35" s="307" t="s">
        <v>177</v>
      </c>
    </row>
    <row r="36" spans="2:4" ht="15.6">
      <c r="B36" s="288">
        <f t="shared" si="1"/>
        <v>27</v>
      </c>
      <c r="C36" s="289" t="s">
        <v>178</v>
      </c>
      <c r="D36" s="307" t="s">
        <v>179</v>
      </c>
    </row>
    <row r="37" spans="2:4" ht="15.6">
      <c r="B37" s="288">
        <f t="shared" si="1"/>
        <v>28</v>
      </c>
      <c r="C37" s="289" t="s">
        <v>180</v>
      </c>
      <c r="D37" s="307" t="s">
        <v>181</v>
      </c>
    </row>
    <row r="38" spans="2:4" ht="15.6">
      <c r="B38" s="288">
        <f t="shared" si="1"/>
        <v>29</v>
      </c>
      <c r="C38" s="289" t="s">
        <v>182</v>
      </c>
      <c r="D38" s="307" t="s">
        <v>183</v>
      </c>
    </row>
    <row r="39" spans="2:4" ht="15.6">
      <c r="B39" s="288">
        <f t="shared" si="1"/>
        <v>30</v>
      </c>
      <c r="C39" s="289" t="s">
        <v>184</v>
      </c>
      <c r="D39" s="307" t="s">
        <v>185</v>
      </c>
    </row>
    <row r="40" spans="2:4" ht="15.6">
      <c r="B40" s="288">
        <f t="shared" si="1"/>
        <v>31</v>
      </c>
      <c r="C40" s="289" t="s">
        <v>186</v>
      </c>
      <c r="D40" s="307" t="s">
        <v>187</v>
      </c>
    </row>
    <row r="41" spans="2:4" ht="15.6">
      <c r="B41" s="288">
        <f t="shared" si="1"/>
        <v>32</v>
      </c>
      <c r="C41" s="289" t="s">
        <v>188</v>
      </c>
      <c r="D41" s="307" t="s">
        <v>189</v>
      </c>
    </row>
    <row r="42" spans="2:4" ht="15.6">
      <c r="B42" s="484">
        <v>32</v>
      </c>
      <c r="C42" s="120" t="s">
        <v>190</v>
      </c>
      <c r="D42" s="305" t="s">
        <v>191</v>
      </c>
    </row>
    <row r="44" spans="2:4">
      <c r="B44" s="482" t="s">
        <v>192</v>
      </c>
      <c r="C44" s="483"/>
      <c r="D44" s="483"/>
    </row>
  </sheetData>
  <mergeCells count="5">
    <mergeCell ref="B3:D3"/>
    <mergeCell ref="B6:B8"/>
    <mergeCell ref="C6:C8"/>
    <mergeCell ref="D6:D8"/>
    <mergeCell ref="B2:D2"/>
  </mergeCells>
  <phoneticPr fontId="0" type="noConversion"/>
  <printOptions verticalCentered="1"/>
  <pageMargins left="0.23622047244094491" right="0.23622047244094491" top="0.23622047244094491" bottom="0.23622047244094491" header="0.23622047244094491" footer="0.2362204724409449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2:U37"/>
  <sheetViews>
    <sheetView showGridLines="0" tabSelected="1" view="pageBreakPreview" topLeftCell="A11" zoomScale="67" zoomScaleNormal="60" zoomScaleSheetLayoutView="50" workbookViewId="0">
      <selection activeCell="P21" sqref="P21"/>
    </sheetView>
  </sheetViews>
  <sheetFormatPr defaultColWidth="9.28515625" defaultRowHeight="13.9"/>
  <cols>
    <col min="1" max="1" width="6.7109375" style="3" customWidth="1"/>
    <col min="2" max="2" width="6.28515625" style="122" customWidth="1"/>
    <col min="3" max="3" width="36.42578125" style="3" customWidth="1"/>
    <col min="4" max="4" width="9.85546875" style="3" bestFit="1" customWidth="1"/>
    <col min="5" max="5" width="8.42578125" style="3" customWidth="1"/>
    <col min="6" max="6" width="11.85546875" style="3" bestFit="1" customWidth="1"/>
    <col min="7" max="7" width="12.5703125" style="3" bestFit="1" customWidth="1"/>
    <col min="8" max="8" width="8.85546875" style="3" customWidth="1"/>
    <col min="9" max="9" width="11.85546875" style="3" bestFit="1" customWidth="1"/>
    <col min="10" max="10" width="12.28515625" style="3" bestFit="1" customWidth="1"/>
    <col min="11" max="11" width="8.140625" style="3" customWidth="1"/>
    <col min="12" max="12" width="10.7109375" style="3" customWidth="1"/>
    <col min="13" max="13" width="11.140625" style="3" bestFit="1" customWidth="1"/>
    <col min="14" max="14" width="12.85546875" style="3" bestFit="1" customWidth="1"/>
    <col min="15" max="15" width="16.5703125" style="3" bestFit="1" customWidth="1"/>
    <col min="16" max="21" width="10.7109375" style="3" bestFit="1" customWidth="1"/>
    <col min="22" max="16384" width="9.28515625" style="3"/>
  </cols>
  <sheetData>
    <row r="2" spans="2:21" s="47" customFormat="1" ht="15.6">
      <c r="B2" s="913" t="str">
        <f>Index!$B$2</f>
        <v>AMRAVATI POWER TRANSMISSION CO. LTD. (APTCL)</v>
      </c>
      <c r="C2" s="913"/>
      <c r="D2" s="913"/>
      <c r="E2" s="913"/>
      <c r="F2" s="913"/>
      <c r="G2" s="913"/>
      <c r="H2" s="913"/>
      <c r="I2" s="913"/>
      <c r="J2" s="913"/>
      <c r="K2" s="913"/>
      <c r="L2" s="913"/>
      <c r="M2" s="913"/>
      <c r="N2" s="913"/>
      <c r="O2" s="913"/>
      <c r="P2" s="913"/>
      <c r="Q2" s="913"/>
      <c r="R2" s="913"/>
      <c r="S2" s="913"/>
      <c r="T2" s="913"/>
      <c r="U2" s="913"/>
    </row>
    <row r="3" spans="2:21" s="47" customFormat="1" ht="15.6">
      <c r="B3" s="913" t="s">
        <v>123</v>
      </c>
      <c r="C3" s="913"/>
      <c r="D3" s="913"/>
      <c r="E3" s="913"/>
      <c r="F3" s="913"/>
      <c r="G3" s="913"/>
      <c r="H3" s="913"/>
      <c r="I3" s="913"/>
      <c r="J3" s="913"/>
      <c r="K3" s="913"/>
      <c r="L3" s="913"/>
      <c r="M3" s="913"/>
      <c r="N3" s="913"/>
      <c r="O3" s="913"/>
      <c r="P3" s="913"/>
      <c r="Q3" s="913"/>
      <c r="R3" s="913"/>
      <c r="S3" s="913"/>
      <c r="T3" s="913"/>
      <c r="U3" s="913"/>
    </row>
    <row r="4" spans="2:21" s="47" customFormat="1" ht="15.6">
      <c r="B4" s="913" t="s">
        <v>193</v>
      </c>
      <c r="C4" s="913"/>
      <c r="D4" s="913"/>
      <c r="E4" s="913"/>
      <c r="F4" s="913"/>
      <c r="G4" s="913"/>
      <c r="H4" s="913"/>
      <c r="I4" s="913"/>
      <c r="J4" s="913"/>
      <c r="K4" s="913"/>
      <c r="L4" s="913"/>
      <c r="M4" s="913"/>
      <c r="N4" s="913"/>
      <c r="O4" s="913"/>
      <c r="P4" s="913"/>
      <c r="Q4" s="913"/>
      <c r="R4" s="913"/>
      <c r="S4" s="913"/>
      <c r="T4" s="913"/>
      <c r="U4" s="913"/>
    </row>
    <row r="6" spans="2:21">
      <c r="O6" s="5" t="s">
        <v>194</v>
      </c>
      <c r="U6" s="5" t="s">
        <v>194</v>
      </c>
    </row>
    <row r="7" spans="2:21" s="21" customFormat="1">
      <c r="B7" s="916" t="s">
        <v>9</v>
      </c>
      <c r="C7" s="919" t="s">
        <v>10</v>
      </c>
      <c r="D7" s="919" t="s">
        <v>125</v>
      </c>
      <c r="E7" s="921" t="s">
        <v>44</v>
      </c>
      <c r="F7" s="922"/>
      <c r="G7" s="923"/>
      <c r="H7" s="921" t="s">
        <v>11</v>
      </c>
      <c r="I7" s="922"/>
      <c r="J7" s="923"/>
      <c r="K7" s="921" t="s">
        <v>12</v>
      </c>
      <c r="L7" s="922"/>
      <c r="M7" s="922"/>
      <c r="N7" s="922"/>
      <c r="O7" s="923"/>
      <c r="P7" s="914" t="s">
        <v>195</v>
      </c>
      <c r="Q7" s="914"/>
      <c r="R7" s="914"/>
      <c r="S7" s="914"/>
      <c r="T7" s="914"/>
      <c r="U7" s="914" t="s">
        <v>196</v>
      </c>
    </row>
    <row r="8" spans="2:21" s="21" customFormat="1" ht="41.45">
      <c r="B8" s="917"/>
      <c r="C8" s="919"/>
      <c r="D8" s="919"/>
      <c r="E8" s="433" t="s">
        <v>197</v>
      </c>
      <c r="F8" s="433" t="s">
        <v>198</v>
      </c>
      <c r="G8" s="433" t="s">
        <v>199</v>
      </c>
      <c r="H8" s="433" t="s">
        <v>197</v>
      </c>
      <c r="I8" s="433" t="s">
        <v>198</v>
      </c>
      <c r="J8" s="433" t="s">
        <v>199</v>
      </c>
      <c r="K8" s="433" t="s">
        <v>197</v>
      </c>
      <c r="L8" s="433" t="s">
        <v>200</v>
      </c>
      <c r="M8" s="433" t="s">
        <v>201</v>
      </c>
      <c r="N8" s="433" t="s">
        <v>202</v>
      </c>
      <c r="O8" s="433" t="s">
        <v>203</v>
      </c>
      <c r="P8" s="433" t="s">
        <v>13</v>
      </c>
      <c r="Q8" s="433" t="s">
        <v>14</v>
      </c>
      <c r="R8" s="433" t="s">
        <v>15</v>
      </c>
      <c r="S8" s="433" t="s">
        <v>16</v>
      </c>
      <c r="T8" s="433" t="s">
        <v>17</v>
      </c>
      <c r="U8" s="914"/>
    </row>
    <row r="9" spans="2:21" s="21" customFormat="1" ht="27.6">
      <c r="B9" s="918"/>
      <c r="C9" s="920"/>
      <c r="D9" s="920"/>
      <c r="E9" s="433" t="s">
        <v>204</v>
      </c>
      <c r="F9" s="433" t="s">
        <v>205</v>
      </c>
      <c r="G9" s="433" t="s">
        <v>206</v>
      </c>
      <c r="H9" s="433" t="s">
        <v>207</v>
      </c>
      <c r="I9" s="433" t="s">
        <v>208</v>
      </c>
      <c r="J9" s="433" t="s">
        <v>209</v>
      </c>
      <c r="K9" s="433" t="s">
        <v>210</v>
      </c>
      <c r="L9" s="433" t="s">
        <v>211</v>
      </c>
      <c r="M9" s="433" t="s">
        <v>212</v>
      </c>
      <c r="N9" s="433" t="s">
        <v>213</v>
      </c>
      <c r="O9" s="433" t="s">
        <v>214</v>
      </c>
      <c r="P9" s="433" t="s">
        <v>215</v>
      </c>
      <c r="Q9" s="433" t="s">
        <v>215</v>
      </c>
      <c r="R9" s="433" t="s">
        <v>215</v>
      </c>
      <c r="S9" s="433" t="s">
        <v>215</v>
      </c>
      <c r="T9" s="433" t="s">
        <v>215</v>
      </c>
      <c r="U9" s="915"/>
    </row>
    <row r="10" spans="2:21" ht="15.6">
      <c r="B10" s="83">
        <v>1</v>
      </c>
      <c r="C10" s="82" t="s">
        <v>216</v>
      </c>
      <c r="D10" s="83" t="s">
        <v>129</v>
      </c>
      <c r="E10" s="615">
        <f>+'F2'!E13</f>
        <v>5.0937656000000011</v>
      </c>
      <c r="F10" s="615">
        <f>+'F2'!F13</f>
        <v>5.1934708919999997</v>
      </c>
      <c r="G10" s="615">
        <f>+F10-E10</f>
        <v>9.9705291999998558E-2</v>
      </c>
      <c r="H10" s="615">
        <f>+'F2'!H13</f>
        <v>5.2788304000000004</v>
      </c>
      <c r="I10" s="615">
        <f>+'F2'!I13</f>
        <v>5.3974836430000002</v>
      </c>
      <c r="J10" s="615">
        <f t="shared" ref="J10:J19" si="0">+I10-H10</f>
        <v>0.1186532429999998</v>
      </c>
      <c r="K10" s="616">
        <f>+'F2'!K13</f>
        <v>5.4905168</v>
      </c>
      <c r="L10" s="616">
        <f>+'F2'!L9</f>
        <v>2.7452584</v>
      </c>
      <c r="M10" s="616">
        <f>+'F2'!M9</f>
        <v>2.7452584</v>
      </c>
      <c r="N10" s="616">
        <f>+'F2'!N9</f>
        <v>5.4905168</v>
      </c>
      <c r="O10" s="616">
        <f>+N10-K10</f>
        <v>0</v>
      </c>
      <c r="P10" s="616">
        <f>+'F2'!P13</f>
        <v>5.4265927999999999</v>
      </c>
      <c r="Q10" s="616">
        <f>+'F2'!Q13</f>
        <v>5.6542576000000002</v>
      </c>
      <c r="R10" s="616">
        <f>+'F2'!R13</f>
        <v>5.9111440000000002</v>
      </c>
      <c r="S10" s="616">
        <f>+'F2'!S13</f>
        <v>6.1758303999999988</v>
      </c>
      <c r="T10" s="616">
        <f>+'F2'!T13</f>
        <v>6.4481168000000002</v>
      </c>
      <c r="U10" s="4"/>
    </row>
    <row r="11" spans="2:21" ht="15.6">
      <c r="B11" s="83">
        <f>+B10+1</f>
        <v>2</v>
      </c>
      <c r="C11" s="82" t="s">
        <v>217</v>
      </c>
      <c r="D11" s="83" t="s">
        <v>148</v>
      </c>
      <c r="E11" s="615">
        <v>14.27</v>
      </c>
      <c r="F11" s="615">
        <f>+'F4.1 (E) Exisiting'!E57</f>
        <v>14.265960244740002</v>
      </c>
      <c r="G11" s="615">
        <f t="shared" ref="G11:G19" si="1">+F11-E11</f>
        <v>-4.0397552599973352E-3</v>
      </c>
      <c r="H11" s="615">
        <v>14.266675963755752</v>
      </c>
      <c r="I11" s="615">
        <f>+'F4.1 (E) Exisiting'!J57</f>
        <v>14.266675963755752</v>
      </c>
      <c r="J11" s="615">
        <f t="shared" si="0"/>
        <v>0</v>
      </c>
      <c r="K11" s="616">
        <v>14.27</v>
      </c>
      <c r="L11" s="616">
        <f>+N11/2</f>
        <v>7.1334506749131483</v>
      </c>
      <c r="M11" s="616">
        <f>+N11/2</f>
        <v>7.1334506749131483</v>
      </c>
      <c r="N11" s="616">
        <f>+'F4.1 (E) Exisiting'!O57</f>
        <v>14.266901349826297</v>
      </c>
      <c r="O11" s="616">
        <f t="shared" ref="O11:O19" si="2">+N11-K11</f>
        <v>-3.0986501737029215E-3</v>
      </c>
      <c r="P11" s="616">
        <f ca="1">+'F4.1 (E) Exisiting'!T57</f>
        <v>14.266123129591501</v>
      </c>
      <c r="Q11" s="616">
        <f ca="1">+'F4.1 (E) Exisiting'!E74</f>
        <v>14.266123129591501</v>
      </c>
      <c r="R11" s="616">
        <f ca="1">+'F4.1 (E) Exisiting'!J74</f>
        <v>14.263025605463334</v>
      </c>
      <c r="S11" s="616">
        <f ca="1">+'F4.1 (E) Exisiting'!O74</f>
        <v>14.262946911183334</v>
      </c>
      <c r="T11" s="616">
        <f ca="1">+'F4.1 (E) Exisiting'!T74</f>
        <v>3.6863385372187856</v>
      </c>
      <c r="U11" s="4"/>
    </row>
    <row r="12" spans="2:21" ht="15.6">
      <c r="B12" s="83">
        <f t="shared" ref="B12:B34" si="3">+B11+1</f>
        <v>3</v>
      </c>
      <c r="C12" s="82" t="s">
        <v>153</v>
      </c>
      <c r="D12" s="83" t="s">
        <v>154</v>
      </c>
      <c r="E12" s="615">
        <f>+'F5'!D23</f>
        <v>9.3574999999999999</v>
      </c>
      <c r="F12" s="615">
        <f>+'F5'!E23</f>
        <v>9.9388085703515578</v>
      </c>
      <c r="G12" s="615">
        <f t="shared" si="1"/>
        <v>0.58130857035155792</v>
      </c>
      <c r="H12" s="615">
        <f>+'F5'!G23</f>
        <v>7.9306662018122127</v>
      </c>
      <c r="I12" s="615">
        <f>+'F5'!H23</f>
        <v>9.5026872818952182</v>
      </c>
      <c r="J12" s="615">
        <f t="shared" si="0"/>
        <v>1.5720210800830055</v>
      </c>
      <c r="K12" s="616">
        <f>+'F5'!J23</f>
        <v>6.5038324036244264</v>
      </c>
      <c r="L12" s="616">
        <f>+N12/2</f>
        <v>3.3831066154647362</v>
      </c>
      <c r="M12" s="616">
        <f>+N12/2</f>
        <v>3.3831066154647362</v>
      </c>
      <c r="N12" s="616">
        <f>+'F5'!K23</f>
        <v>6.7662132309294725</v>
      </c>
      <c r="O12" s="616">
        <f t="shared" si="2"/>
        <v>0.26238082730504608</v>
      </c>
      <c r="P12" s="616">
        <f ca="1">+'F5'!M23</f>
        <v>5.282495957999747</v>
      </c>
      <c r="Q12" s="616">
        <f ca="1">+'F5'!N23</f>
        <v>3.7988191525222321</v>
      </c>
      <c r="R12" s="616">
        <f ca="1">+'F5'!O23</f>
        <v>2.3153034182993806</v>
      </c>
      <c r="S12" s="616">
        <f ca="1">+'F5'!P23</f>
        <v>0.83195284743375386</v>
      </c>
      <c r="T12" s="616">
        <f ca="1">+'F5'!Q23</f>
        <v>4.5139804026110224E-2</v>
      </c>
      <c r="U12" s="4"/>
    </row>
    <row r="13" spans="2:21" ht="31.15">
      <c r="B13" s="83">
        <f t="shared" si="3"/>
        <v>4</v>
      </c>
      <c r="C13" s="84" t="s">
        <v>218</v>
      </c>
      <c r="D13" s="83" t="s">
        <v>156</v>
      </c>
      <c r="E13" s="615">
        <f>+'F6'!E18</f>
        <v>0.86309027910000002</v>
      </c>
      <c r="F13" s="615">
        <f>+'F6'!F18</f>
        <v>0.84956148551929178</v>
      </c>
      <c r="G13" s="615">
        <f t="shared" si="1"/>
        <v>-1.3528793580708243E-2</v>
      </c>
      <c r="H13" s="615">
        <f>+'F6'!G18</f>
        <v>0.88545578940000014</v>
      </c>
      <c r="I13" s="615">
        <f>+'F6'!H18</f>
        <v>0.91433992170397693</v>
      </c>
      <c r="J13" s="615">
        <f t="shared" si="0"/>
        <v>2.8884132303976795E-2</v>
      </c>
      <c r="K13" s="616">
        <f>+'F6'!I18</f>
        <v>0.79435781979999998</v>
      </c>
      <c r="L13" s="616">
        <f>+N13/2</f>
        <v>0.45605470146257071</v>
      </c>
      <c r="M13" s="616">
        <f>+N13/2</f>
        <v>0.45605470146257071</v>
      </c>
      <c r="N13" s="616">
        <f>+'F6'!J18</f>
        <v>0.91210940292514142</v>
      </c>
      <c r="O13" s="616">
        <f t="shared" si="2"/>
        <v>0.11775158312514145</v>
      </c>
      <c r="P13" s="616">
        <f ca="1">+'F6'!E41</f>
        <v>0.88912714941551874</v>
      </c>
      <c r="Q13" s="616">
        <f ca="1">+'F6'!F41</f>
        <v>0.82062548898667387</v>
      </c>
      <c r="R13" s="616">
        <f ca="1">+'F6'!G41</f>
        <v>0.80598145643046226</v>
      </c>
      <c r="S13" s="616">
        <f ca="1">+'F6'!H41</f>
        <v>0.79155162529150891</v>
      </c>
      <c r="T13" s="616">
        <f ca="1">+'F6'!I41</f>
        <v>0.64652392026983641</v>
      </c>
      <c r="U13" s="4"/>
    </row>
    <row r="14" spans="2:21" ht="15.6">
      <c r="B14" s="83">
        <f t="shared" si="3"/>
        <v>5</v>
      </c>
      <c r="C14" s="82" t="s">
        <v>161</v>
      </c>
      <c r="D14" s="48" t="s">
        <v>162</v>
      </c>
      <c r="E14" s="615"/>
      <c r="F14" s="615"/>
      <c r="G14" s="615">
        <f t="shared" si="1"/>
        <v>0</v>
      </c>
      <c r="H14" s="617"/>
      <c r="I14" s="617"/>
      <c r="J14" s="615">
        <f t="shared" si="0"/>
        <v>0</v>
      </c>
      <c r="K14" s="616"/>
      <c r="L14" s="616"/>
      <c r="M14" s="616"/>
      <c r="N14" s="616"/>
      <c r="O14" s="616">
        <f t="shared" si="2"/>
        <v>0</v>
      </c>
      <c r="P14" s="618"/>
      <c r="Q14" s="618"/>
      <c r="R14" s="618"/>
      <c r="S14" s="618"/>
      <c r="T14" s="618"/>
      <c r="U14" s="4"/>
    </row>
    <row r="15" spans="2:21" ht="15.6">
      <c r="B15" s="83">
        <f t="shared" si="3"/>
        <v>6</v>
      </c>
      <c r="C15" s="84" t="s">
        <v>219</v>
      </c>
      <c r="D15" s="48" t="s">
        <v>164</v>
      </c>
      <c r="E15" s="615">
        <f>+'F10'!D12</f>
        <v>0.68</v>
      </c>
      <c r="F15" s="615">
        <f>+'F10'!E12</f>
        <v>0.67545011075000005</v>
      </c>
      <c r="G15" s="615">
        <f t="shared" si="1"/>
        <v>-4.5498892499999943E-3</v>
      </c>
      <c r="H15" s="617">
        <f>+'F10'!G12</f>
        <v>0.68</v>
      </c>
      <c r="I15" s="617">
        <f>+'F10'!H12</f>
        <v>0.67545011075000005</v>
      </c>
      <c r="J15" s="615">
        <f t="shared" si="0"/>
        <v>-4.5498892499999943E-3</v>
      </c>
      <c r="K15" s="616">
        <f>+'F10'!J12</f>
        <v>0.68</v>
      </c>
      <c r="L15" s="616">
        <f>+N15/2</f>
        <v>0.33775332231875005</v>
      </c>
      <c r="M15" s="616">
        <f>+N15/2</f>
        <v>0.33775332231875005</v>
      </c>
      <c r="N15" s="616">
        <f>+'F10'!K12</f>
        <v>0.6755066446375001</v>
      </c>
      <c r="O15" s="616">
        <f t="shared" si="2"/>
        <v>-4.4933553624999512E-3</v>
      </c>
      <c r="P15" s="616">
        <f>+'F10'!M12</f>
        <v>0.6755066446375001</v>
      </c>
      <c r="Q15" s="616">
        <f>+'F10'!N12</f>
        <v>0.6755066446375001</v>
      </c>
      <c r="R15" s="616">
        <f>+'F10'!O12</f>
        <v>0.6755066446375001</v>
      </c>
      <c r="S15" s="616">
        <f>+'F10'!P12</f>
        <v>0.6755066446375001</v>
      </c>
      <c r="T15" s="616">
        <f>+'F10'!Q12</f>
        <v>0.6755066446375001</v>
      </c>
      <c r="U15" s="4"/>
    </row>
    <row r="16" spans="2:21" s="14" customFormat="1" ht="15.6">
      <c r="B16" s="83">
        <f t="shared" si="3"/>
        <v>7</v>
      </c>
      <c r="C16" s="85" t="s">
        <v>220</v>
      </c>
      <c r="D16" s="85"/>
      <c r="E16" s="619">
        <f>SUM(E10:E15)</f>
        <v>30.264355879100002</v>
      </c>
      <c r="F16" s="619">
        <f t="shared" ref="F16:T16" si="4">SUM(F10:F15)</f>
        <v>30.92325130336085</v>
      </c>
      <c r="G16" s="619">
        <f t="shared" si="4"/>
        <v>0.6588954242608509</v>
      </c>
      <c r="H16" s="619">
        <f t="shared" si="4"/>
        <v>29.041628354967965</v>
      </c>
      <c r="I16" s="619">
        <f t="shared" si="4"/>
        <v>30.756636921104949</v>
      </c>
      <c r="J16" s="619">
        <f t="shared" si="4"/>
        <v>1.715008566136982</v>
      </c>
      <c r="K16" s="619">
        <f t="shared" si="4"/>
        <v>27.738707023424421</v>
      </c>
      <c r="L16" s="619">
        <f t="shared" si="4"/>
        <v>14.055623714159207</v>
      </c>
      <c r="M16" s="619">
        <f t="shared" si="4"/>
        <v>14.055623714159207</v>
      </c>
      <c r="N16" s="619">
        <f t="shared" si="4"/>
        <v>28.111247428318414</v>
      </c>
      <c r="O16" s="619">
        <f t="shared" si="4"/>
        <v>0.37254040489398466</v>
      </c>
      <c r="P16" s="619">
        <f t="shared" ca="1" si="4"/>
        <v>26.539845681644266</v>
      </c>
      <c r="Q16" s="619">
        <f t="shared" ca="1" si="4"/>
        <v>25.215332015737907</v>
      </c>
      <c r="R16" s="619">
        <f t="shared" ca="1" si="4"/>
        <v>23.970961124830676</v>
      </c>
      <c r="S16" s="619">
        <f t="shared" ca="1" si="4"/>
        <v>22.737788428546096</v>
      </c>
      <c r="T16" s="619">
        <f t="shared" ca="1" si="4"/>
        <v>11.501625706152231</v>
      </c>
      <c r="U16" s="4"/>
    </row>
    <row r="17" spans="2:21" ht="15.6">
      <c r="B17" s="83">
        <f t="shared" si="3"/>
        <v>8</v>
      </c>
      <c r="C17" s="82" t="s">
        <v>221</v>
      </c>
      <c r="D17" s="83" t="s">
        <v>158</v>
      </c>
      <c r="E17" s="615">
        <f>+'F7'!D22</f>
        <v>11.484308736217136</v>
      </c>
      <c r="F17" s="615">
        <f>+'F7'!E22+'F7'!E38</f>
        <v>12.715078529437115</v>
      </c>
      <c r="G17" s="615">
        <f t="shared" si="1"/>
        <v>1.230769793219979</v>
      </c>
      <c r="H17" s="615">
        <f>+'F7'!G22</f>
        <v>11.484308736217136</v>
      </c>
      <c r="I17" s="615">
        <f>+'F7'!H22+'F7'!F38</f>
        <v>12.715201801340662</v>
      </c>
      <c r="J17" s="615">
        <f t="shared" si="0"/>
        <v>1.2308930651235261</v>
      </c>
      <c r="K17" s="616">
        <f>+'F7'!J22</f>
        <v>11.484308736217136</v>
      </c>
      <c r="L17" s="616">
        <f>+N17/2</f>
        <v>5.742868937027926</v>
      </c>
      <c r="M17" s="616">
        <f>+N17/2</f>
        <v>5.742868937027926</v>
      </c>
      <c r="N17" s="616">
        <f>+'F7'!K22</f>
        <v>11.485737874055852</v>
      </c>
      <c r="O17" s="616">
        <f t="shared" si="2"/>
        <v>1.4291378387163434E-3</v>
      </c>
      <c r="P17" s="616">
        <f>+'F7'!D61</f>
        <v>12.716352646276121</v>
      </c>
      <c r="Q17" s="616">
        <f>+'F7'!E61</f>
        <v>12.716352646276121</v>
      </c>
      <c r="R17" s="616">
        <f>+'F7'!F61</f>
        <v>12.716352646276121</v>
      </c>
      <c r="S17" s="616">
        <f>+'F7'!G61</f>
        <v>12.716352646276121</v>
      </c>
      <c r="T17" s="616">
        <f>+'F7'!H61</f>
        <v>12.716352646276121</v>
      </c>
      <c r="U17" s="4"/>
    </row>
    <row r="18" spans="2:21" ht="15.6">
      <c r="B18" s="83">
        <f t="shared" si="3"/>
        <v>9</v>
      </c>
      <c r="C18" s="85" t="s">
        <v>222</v>
      </c>
      <c r="D18" s="83"/>
      <c r="E18" s="620">
        <f>+E16+E17</f>
        <v>41.748664615317139</v>
      </c>
      <c r="F18" s="620">
        <f t="shared" ref="F18:T18" si="5">+F16+F17</f>
        <v>43.638329832797965</v>
      </c>
      <c r="G18" s="620">
        <f t="shared" si="5"/>
        <v>1.8896652174808299</v>
      </c>
      <c r="H18" s="620">
        <f>+H16+H17-0.01</f>
        <v>40.515937091185101</v>
      </c>
      <c r="I18" s="620">
        <f t="shared" si="5"/>
        <v>43.471838722445611</v>
      </c>
      <c r="J18" s="620">
        <f t="shared" si="5"/>
        <v>2.945901631260508</v>
      </c>
      <c r="K18" s="620">
        <f t="shared" si="5"/>
        <v>39.223015759641555</v>
      </c>
      <c r="L18" s="620">
        <f t="shared" si="5"/>
        <v>19.798492651187132</v>
      </c>
      <c r="M18" s="620">
        <f t="shared" si="5"/>
        <v>19.798492651187132</v>
      </c>
      <c r="N18" s="620">
        <f t="shared" si="5"/>
        <v>39.596985302374264</v>
      </c>
      <c r="O18" s="620">
        <f t="shared" si="5"/>
        <v>0.373969542732701</v>
      </c>
      <c r="P18" s="620">
        <f t="shared" ca="1" si="5"/>
        <v>39.256198327920387</v>
      </c>
      <c r="Q18" s="620">
        <f t="shared" ca="1" si="5"/>
        <v>37.931684662014028</v>
      </c>
      <c r="R18" s="620">
        <f t="shared" ca="1" si="5"/>
        <v>36.687313771106801</v>
      </c>
      <c r="S18" s="620">
        <f t="shared" ca="1" si="5"/>
        <v>35.454141074822218</v>
      </c>
      <c r="T18" s="620">
        <f t="shared" ca="1" si="5"/>
        <v>24.217978352428354</v>
      </c>
      <c r="U18" s="4"/>
    </row>
    <row r="19" spans="2:21" ht="15.6">
      <c r="B19" s="83">
        <f t="shared" si="3"/>
        <v>10</v>
      </c>
      <c r="C19" s="82" t="s">
        <v>223</v>
      </c>
      <c r="D19" s="83" t="s">
        <v>160</v>
      </c>
      <c r="E19" s="615">
        <f>+'F8'!D22</f>
        <v>0.25</v>
      </c>
      <c r="F19" s="615">
        <f>+'F8'!E22</f>
        <v>0.21901257001359267</v>
      </c>
      <c r="G19" s="615">
        <f t="shared" si="1"/>
        <v>-3.0987429986407328E-2</v>
      </c>
      <c r="H19" s="615">
        <f>+'F8'!G22</f>
        <v>0.31</v>
      </c>
      <c r="I19" s="615">
        <f>+'F8'!H22</f>
        <v>0.39759721094031103</v>
      </c>
      <c r="J19" s="615">
        <f t="shared" si="0"/>
        <v>8.7597210940311032E-2</v>
      </c>
      <c r="K19" s="616">
        <f>+'F8'!J22</f>
        <v>0.35</v>
      </c>
      <c r="L19" s="616">
        <f>+'F8'!K22</f>
        <v>0.19923923946581254</v>
      </c>
      <c r="M19" s="616">
        <f>+'F8'!L22</f>
        <v>0.19923923946581254</v>
      </c>
      <c r="N19" s="616">
        <f>+'F8'!M22</f>
        <v>0.39847847893162508</v>
      </c>
      <c r="O19" s="616">
        <f t="shared" si="2"/>
        <v>4.8478478931625102E-2</v>
      </c>
      <c r="P19" s="616">
        <f>+'F8'!O22</f>
        <v>0.4464374437478813</v>
      </c>
      <c r="Q19" s="616">
        <f>+'F8'!P22</f>
        <v>0.49439841551714381</v>
      </c>
      <c r="R19" s="616">
        <f>+'F8'!Q22</f>
        <v>0.54235938728640631</v>
      </c>
      <c r="S19" s="616">
        <f>+'F8'!R22</f>
        <v>0.59032035905566871</v>
      </c>
      <c r="T19" s="616">
        <f>+'F8'!S22</f>
        <v>0.63828133082493133</v>
      </c>
      <c r="U19" s="4"/>
    </row>
    <row r="20" spans="2:21" ht="15.6">
      <c r="B20" s="83">
        <f t="shared" si="3"/>
        <v>11</v>
      </c>
      <c r="C20" s="82" t="s">
        <v>224</v>
      </c>
      <c r="D20" s="83"/>
      <c r="E20" s="615"/>
      <c r="F20" s="615"/>
      <c r="G20" s="615"/>
      <c r="H20" s="615"/>
      <c r="I20" s="615"/>
      <c r="J20" s="615"/>
      <c r="K20" s="616"/>
      <c r="L20" s="616"/>
      <c r="M20" s="616"/>
      <c r="N20" s="616"/>
      <c r="O20" s="616"/>
      <c r="P20" s="616"/>
      <c r="Q20" s="616"/>
      <c r="R20" s="616"/>
      <c r="S20" s="616"/>
      <c r="T20" s="616"/>
      <c r="U20" s="4"/>
    </row>
    <row r="21" spans="2:21" ht="15.6">
      <c r="B21" s="83">
        <f t="shared" si="3"/>
        <v>12</v>
      </c>
      <c r="C21" s="82" t="s">
        <v>225</v>
      </c>
      <c r="D21" s="83" t="s">
        <v>166</v>
      </c>
      <c r="E21" s="615"/>
      <c r="F21" s="615"/>
      <c r="G21" s="615"/>
      <c r="H21" s="615"/>
      <c r="I21" s="615"/>
      <c r="J21" s="615"/>
      <c r="K21" s="616"/>
      <c r="L21" s="616"/>
      <c r="M21" s="616"/>
      <c r="N21" s="616"/>
      <c r="O21" s="616"/>
      <c r="P21" s="616"/>
      <c r="Q21" s="616"/>
      <c r="R21" s="616"/>
      <c r="S21" s="616"/>
      <c r="T21" s="616"/>
      <c r="U21" s="4"/>
    </row>
    <row r="22" spans="2:21" ht="30">
      <c r="B22" s="83">
        <f t="shared" si="3"/>
        <v>13</v>
      </c>
      <c r="C22" s="623" t="s">
        <v>226</v>
      </c>
      <c r="D22" s="83"/>
      <c r="E22" s="615"/>
      <c r="F22" s="713">
        <f>'F13'!H11*2/3+'F13'!H14*2/3</f>
        <v>-0.6328445183461936</v>
      </c>
      <c r="G22" s="615">
        <f t="shared" ref="G22" si="6">+F22-E22</f>
        <v>-0.6328445183461936</v>
      </c>
      <c r="H22" s="615"/>
      <c r="I22" s="713">
        <f>'F13'!H42*2/3+'F13'!H45*2/3</f>
        <v>-0.68866210980265119</v>
      </c>
      <c r="J22" s="615">
        <f t="shared" ref="J22:J24" si="7">+I22-H22</f>
        <v>-0.68866210980265119</v>
      </c>
      <c r="K22" s="616"/>
      <c r="L22" s="616"/>
      <c r="M22" s="616"/>
      <c r="N22" s="616"/>
      <c r="O22" s="616"/>
      <c r="P22" s="616"/>
      <c r="Q22" s="616"/>
      <c r="R22" s="616"/>
      <c r="S22" s="616"/>
      <c r="T22" s="616"/>
      <c r="U22" s="621"/>
    </row>
    <row r="23" spans="2:21" ht="30">
      <c r="B23" s="83">
        <f t="shared" si="3"/>
        <v>14</v>
      </c>
      <c r="C23" s="623" t="s">
        <v>227</v>
      </c>
      <c r="D23" s="83"/>
      <c r="E23" s="615"/>
      <c r="F23" s="713"/>
      <c r="G23" s="615"/>
      <c r="H23" s="615"/>
      <c r="I23" s="713">
        <f ca="1">+'Restate Int Rate'!J22</f>
        <v>1.2246722963599279</v>
      </c>
      <c r="J23" s="615">
        <f t="shared" ca="1" si="7"/>
        <v>1.2246722963599279</v>
      </c>
      <c r="K23" s="616"/>
      <c r="L23" s="616"/>
      <c r="M23" s="616"/>
      <c r="N23" s="616"/>
      <c r="O23" s="616"/>
      <c r="P23" s="616"/>
      <c r="Q23" s="616"/>
      <c r="R23" s="616"/>
      <c r="S23" s="616"/>
      <c r="T23" s="616"/>
      <c r="U23" s="621"/>
    </row>
    <row r="24" spans="2:21" ht="15.6">
      <c r="B24" s="83">
        <f t="shared" si="3"/>
        <v>15</v>
      </c>
      <c r="C24" s="623" t="s">
        <v>228</v>
      </c>
      <c r="D24" s="83"/>
      <c r="E24" s="615"/>
      <c r="F24" s="615">
        <f>+Recon!C32</f>
        <v>0.64349999999999996</v>
      </c>
      <c r="G24" s="615">
        <f t="shared" ref="G24" si="8">+F24-E24</f>
        <v>0.64349999999999996</v>
      </c>
      <c r="H24" s="615"/>
      <c r="I24" s="615">
        <f>+Recon!F32</f>
        <v>4.3499999999999997E-2</v>
      </c>
      <c r="J24" s="615">
        <f t="shared" si="7"/>
        <v>4.3499999999999997E-2</v>
      </c>
      <c r="K24" s="616"/>
      <c r="L24" s="616"/>
      <c r="M24" s="616"/>
      <c r="N24" s="616"/>
      <c r="O24" s="616"/>
      <c r="P24" s="616"/>
      <c r="Q24" s="616"/>
      <c r="R24" s="616"/>
      <c r="S24" s="616"/>
      <c r="T24" s="616"/>
      <c r="U24" s="621"/>
    </row>
    <row r="25" spans="2:21" ht="15.6">
      <c r="B25" s="83">
        <f t="shared" si="3"/>
        <v>16</v>
      </c>
      <c r="C25" s="85" t="s">
        <v>229</v>
      </c>
      <c r="D25" s="82"/>
      <c r="E25" s="619">
        <f t="shared" ref="E25:T25" si="9">+E18-SUM(E19:E21)+SUM(E22:E24)</f>
        <v>41.498664615317139</v>
      </c>
      <c r="F25" s="619">
        <f t="shared" si="9"/>
        <v>43.429972744438182</v>
      </c>
      <c r="G25" s="619">
        <f t="shared" si="9"/>
        <v>1.9313081291210437</v>
      </c>
      <c r="H25" s="619">
        <f t="shared" si="9"/>
        <v>40.205937091185099</v>
      </c>
      <c r="I25" s="619">
        <f t="shared" ca="1" si="9"/>
        <v>43.653751698062578</v>
      </c>
      <c r="J25" s="619">
        <f t="shared" ca="1" si="9"/>
        <v>3.4378146068774735</v>
      </c>
      <c r="K25" s="619">
        <f t="shared" si="9"/>
        <v>38.873015759641554</v>
      </c>
      <c r="L25" s="619">
        <f t="shared" si="9"/>
        <v>19.599253411721321</v>
      </c>
      <c r="M25" s="619">
        <f t="shared" si="9"/>
        <v>19.599253411721321</v>
      </c>
      <c r="N25" s="619">
        <f t="shared" si="9"/>
        <v>39.198506823442642</v>
      </c>
      <c r="O25" s="619">
        <f t="shared" si="9"/>
        <v>0.3254910638010759</v>
      </c>
      <c r="P25" s="619">
        <f t="shared" ca="1" si="9"/>
        <v>38.809760884172505</v>
      </c>
      <c r="Q25" s="619">
        <f t="shared" ca="1" si="9"/>
        <v>37.437286246496882</v>
      </c>
      <c r="R25" s="619">
        <f t="shared" ca="1" si="9"/>
        <v>36.144954383820398</v>
      </c>
      <c r="S25" s="619">
        <f t="shared" ca="1" si="9"/>
        <v>34.863820715766551</v>
      </c>
      <c r="T25" s="619">
        <f t="shared" ca="1" si="9"/>
        <v>23.579697021603423</v>
      </c>
      <c r="U25" s="621"/>
    </row>
    <row r="26" spans="2:21" ht="46.9">
      <c r="B26" s="83">
        <f t="shared" si="3"/>
        <v>17</v>
      </c>
      <c r="C26" s="622" t="s">
        <v>230</v>
      </c>
      <c r="D26" s="82"/>
      <c r="E26" s="617">
        <v>3.96</v>
      </c>
      <c r="F26" s="617">
        <f>+E26</f>
        <v>3.96</v>
      </c>
      <c r="G26" s="615">
        <f t="shared" ref="G26" si="10">+F26-E26</f>
        <v>0</v>
      </c>
      <c r="H26" s="617">
        <v>3.66</v>
      </c>
      <c r="I26" s="617">
        <f>+H26</f>
        <v>3.66</v>
      </c>
      <c r="J26" s="615">
        <f t="shared" ref="J26:J27" si="11">+I26-H26</f>
        <v>0</v>
      </c>
      <c r="K26" s="617">
        <v>3.35</v>
      </c>
      <c r="L26" s="617">
        <f>+N26/2</f>
        <v>1.675</v>
      </c>
      <c r="M26" s="617">
        <f>+N26/2</f>
        <v>1.675</v>
      </c>
      <c r="N26" s="617">
        <f>+K26</f>
        <v>3.35</v>
      </c>
      <c r="O26" s="617">
        <f>+N26-K26</f>
        <v>0</v>
      </c>
      <c r="P26" s="617"/>
      <c r="Q26" s="617"/>
      <c r="R26" s="616"/>
      <c r="S26" s="616"/>
      <c r="T26" s="616"/>
      <c r="U26" s="621"/>
    </row>
    <row r="27" spans="2:21" ht="46.9">
      <c r="B27" s="83">
        <f t="shared" si="3"/>
        <v>18</v>
      </c>
      <c r="C27" s="622" t="s">
        <v>231</v>
      </c>
      <c r="D27" s="82"/>
      <c r="E27" s="617"/>
      <c r="F27" s="617"/>
      <c r="G27" s="617"/>
      <c r="H27" s="617">
        <v>3.68</v>
      </c>
      <c r="I27" s="617">
        <f>+H27</f>
        <v>3.68</v>
      </c>
      <c r="J27" s="615">
        <f t="shared" si="11"/>
        <v>0</v>
      </c>
      <c r="K27" s="617">
        <v>2.31</v>
      </c>
      <c r="L27" s="617">
        <f>+N27/2</f>
        <v>1.155</v>
      </c>
      <c r="M27" s="617">
        <f>+N27/2</f>
        <v>1.155</v>
      </c>
      <c r="N27" s="617">
        <f>+K27</f>
        <v>2.31</v>
      </c>
      <c r="O27" s="617">
        <f>+N27-K27</f>
        <v>0</v>
      </c>
      <c r="P27" s="617"/>
      <c r="Q27" s="617"/>
      <c r="R27" s="616"/>
      <c r="S27" s="616"/>
      <c r="T27" s="616"/>
      <c r="U27" s="621"/>
    </row>
    <row r="28" spans="2:21" ht="62.45">
      <c r="B28" s="83">
        <f t="shared" si="3"/>
        <v>19</v>
      </c>
      <c r="C28" s="622" t="s">
        <v>232</v>
      </c>
      <c r="D28" s="82"/>
      <c r="E28" s="617"/>
      <c r="F28" s="617"/>
      <c r="G28" s="617"/>
      <c r="H28" s="617"/>
      <c r="I28" s="617"/>
      <c r="J28" s="617"/>
      <c r="K28" s="617"/>
      <c r="L28" s="617"/>
      <c r="M28" s="617"/>
      <c r="N28" s="617"/>
      <c r="O28" s="617"/>
      <c r="P28" s="617">
        <f>+Gap!E25+Gap!E31</f>
        <v>0.44572457938468452</v>
      </c>
      <c r="Q28" s="617"/>
      <c r="R28" s="616"/>
      <c r="S28" s="616"/>
      <c r="T28" s="616"/>
      <c r="U28" s="621"/>
    </row>
    <row r="29" spans="2:21" ht="15.6">
      <c r="B29" s="83">
        <f t="shared" si="3"/>
        <v>20</v>
      </c>
      <c r="C29" s="624" t="s">
        <v>233</v>
      </c>
      <c r="D29" s="82"/>
      <c r="E29" s="617"/>
      <c r="F29" s="617"/>
      <c r="G29" s="617"/>
      <c r="H29" s="617"/>
      <c r="I29" s="617"/>
      <c r="J29" s="617"/>
      <c r="K29" s="617"/>
      <c r="L29" s="617"/>
      <c r="M29" s="617"/>
      <c r="N29" s="617"/>
      <c r="O29" s="617"/>
      <c r="P29" s="617">
        <f t="array" aca="1" ref="P29:P31" ca="1">TRANSPOSE(Gap!E6:G6)</f>
        <v>-0.69002725556180877</v>
      </c>
      <c r="Q29" s="617"/>
      <c r="R29" s="616"/>
      <c r="S29" s="616"/>
      <c r="T29" s="616"/>
      <c r="U29" s="621"/>
    </row>
    <row r="30" spans="2:21" ht="15.6">
      <c r="B30" s="83">
        <f t="shared" si="3"/>
        <v>21</v>
      </c>
      <c r="C30" s="624" t="s">
        <v>234</v>
      </c>
      <c r="D30" s="82"/>
      <c r="E30" s="617"/>
      <c r="F30" s="617"/>
      <c r="G30" s="617"/>
      <c r="H30" s="617"/>
      <c r="I30" s="617"/>
      <c r="J30" s="617"/>
      <c r="K30" s="617"/>
      <c r="L30" s="617"/>
      <c r="M30" s="617"/>
      <c r="N30" s="617"/>
      <c r="O30" s="617"/>
      <c r="P30" s="617">
        <f ca="1"/>
        <v>3.4537516980625682</v>
      </c>
      <c r="Q30" s="617"/>
      <c r="R30" s="616"/>
      <c r="S30" s="616"/>
      <c r="T30" s="616"/>
      <c r="U30" s="621"/>
    </row>
    <row r="31" spans="2:21" ht="15.6">
      <c r="B31" s="83">
        <f t="shared" si="3"/>
        <v>22</v>
      </c>
      <c r="C31" s="624" t="s">
        <v>235</v>
      </c>
      <c r="D31" s="82"/>
      <c r="E31" s="617"/>
      <c r="F31" s="617"/>
      <c r="G31" s="617"/>
      <c r="H31" s="617"/>
      <c r="I31" s="617"/>
      <c r="J31" s="617"/>
      <c r="K31" s="617"/>
      <c r="L31" s="617"/>
      <c r="M31" s="617"/>
      <c r="N31" s="617"/>
      <c r="O31" s="617"/>
      <c r="P31" s="617">
        <f ca="1"/>
        <v>0.30850682344264868</v>
      </c>
      <c r="Q31" s="617"/>
      <c r="R31" s="616"/>
      <c r="S31" s="616"/>
      <c r="T31" s="616"/>
      <c r="U31" s="621"/>
    </row>
    <row r="32" spans="2:21" ht="30">
      <c r="B32" s="83">
        <f t="shared" si="3"/>
        <v>23</v>
      </c>
      <c r="C32" s="624" t="s">
        <v>236</v>
      </c>
      <c r="D32" s="82"/>
      <c r="E32" s="617"/>
      <c r="F32" s="617"/>
      <c r="G32" s="617"/>
      <c r="H32" s="617"/>
      <c r="I32" s="617"/>
      <c r="J32" s="617"/>
      <c r="K32" s="617"/>
      <c r="L32" s="617"/>
      <c r="M32" s="617"/>
      <c r="N32" s="617"/>
      <c r="O32" s="617"/>
      <c r="P32" s="617">
        <f ca="1">+Gap!E18</f>
        <v>0.5054923032555364</v>
      </c>
      <c r="Q32" s="617"/>
      <c r="R32" s="616"/>
      <c r="S32" s="616"/>
      <c r="T32" s="616"/>
      <c r="U32" s="621"/>
    </row>
    <row r="33" spans="2:21" ht="15.6">
      <c r="B33" s="83">
        <f t="shared" si="3"/>
        <v>24</v>
      </c>
      <c r="C33" s="85"/>
      <c r="D33" s="82"/>
      <c r="E33" s="617"/>
      <c r="F33" s="617"/>
      <c r="G33" s="617"/>
      <c r="H33" s="617"/>
      <c r="I33" s="617"/>
      <c r="J33" s="617"/>
      <c r="K33" s="617"/>
      <c r="L33" s="617"/>
      <c r="M33" s="617"/>
      <c r="N33" s="617"/>
      <c r="O33" s="617"/>
      <c r="P33" s="617"/>
      <c r="Q33" s="617"/>
      <c r="R33" s="616"/>
      <c r="S33" s="616"/>
      <c r="T33" s="616"/>
      <c r="U33" s="621"/>
    </row>
    <row r="34" spans="2:21" ht="15.6">
      <c r="B34" s="83">
        <f t="shared" si="3"/>
        <v>25</v>
      </c>
      <c r="C34" s="85" t="s">
        <v>237</v>
      </c>
      <c r="D34" s="82"/>
      <c r="E34" s="619">
        <f>SUM(E25:E33)</f>
        <v>45.45866461531714</v>
      </c>
      <c r="F34" s="619">
        <f>SUM(F25:F33)</f>
        <v>47.389972744438182</v>
      </c>
      <c r="G34" s="619">
        <f>SUM(G25:G33)</f>
        <v>1.9313081291210437</v>
      </c>
      <c r="H34" s="619">
        <f>SUM(H25:H33)-0.01</f>
        <v>47.535937091185104</v>
      </c>
      <c r="I34" s="619">
        <f t="shared" ref="I34:T34" ca="1" si="12">SUM(I25:I33)</f>
        <v>50.993751698062574</v>
      </c>
      <c r="J34" s="619">
        <f t="shared" ca="1" si="12"/>
        <v>3.4378146068774735</v>
      </c>
      <c r="K34" s="619">
        <f t="shared" si="12"/>
        <v>44.533015759641557</v>
      </c>
      <c r="L34" s="619">
        <f t="shared" si="12"/>
        <v>22.429253411721323</v>
      </c>
      <c r="M34" s="619">
        <f t="shared" si="12"/>
        <v>22.429253411721323</v>
      </c>
      <c r="N34" s="619">
        <f t="shared" si="12"/>
        <v>44.858506823442646</v>
      </c>
      <c r="O34" s="619">
        <f t="shared" si="12"/>
        <v>0.3254910638010759</v>
      </c>
      <c r="P34" s="619">
        <f t="shared" ca="1" si="12"/>
        <v>42.833209032756137</v>
      </c>
      <c r="Q34" s="619">
        <f t="shared" ca="1" si="12"/>
        <v>37.437286246496882</v>
      </c>
      <c r="R34" s="619">
        <f t="shared" ca="1" si="12"/>
        <v>36.144954383820398</v>
      </c>
      <c r="S34" s="619">
        <f t="shared" ca="1" si="12"/>
        <v>34.863820715766551</v>
      </c>
      <c r="T34" s="619">
        <f t="shared" ca="1" si="12"/>
        <v>23.579697021603423</v>
      </c>
      <c r="U34" s="621"/>
    </row>
    <row r="35" spans="2:21" ht="15.6">
      <c r="B35" s="614"/>
      <c r="C35" s="87"/>
      <c r="D35" s="88"/>
      <c r="E35" s="88"/>
      <c r="F35" s="88"/>
      <c r="G35" s="88"/>
      <c r="H35" s="88"/>
      <c r="I35" s="88"/>
      <c r="J35" s="88"/>
      <c r="K35" s="88"/>
      <c r="L35" s="88"/>
      <c r="M35" s="88"/>
      <c r="N35" s="88"/>
      <c r="O35" s="88"/>
      <c r="P35" s="88"/>
      <c r="Q35" s="88"/>
      <c r="R35" s="88"/>
      <c r="S35" s="88"/>
    </row>
    <row r="36" spans="2:21">
      <c r="B36" s="81" t="s">
        <v>238</v>
      </c>
    </row>
    <row r="37" spans="2:21">
      <c r="B37" s="912" t="s">
        <v>239</v>
      </c>
      <c r="C37" s="912"/>
      <c r="D37" s="912"/>
      <c r="E37" s="912"/>
    </row>
  </sheetData>
  <mergeCells count="12">
    <mergeCell ref="B37:E37"/>
    <mergeCell ref="B2:U2"/>
    <mergeCell ref="B3:U3"/>
    <mergeCell ref="B4:U4"/>
    <mergeCell ref="P7:T7"/>
    <mergeCell ref="U7:U9"/>
    <mergeCell ref="B7:B9"/>
    <mergeCell ref="C7:C9"/>
    <mergeCell ref="D7:D9"/>
    <mergeCell ref="H7:J7"/>
    <mergeCell ref="K7:O7"/>
    <mergeCell ref="E7:G7"/>
  </mergeCells>
  <phoneticPr fontId="0" type="noConversion"/>
  <printOptions verticalCentered="1"/>
  <pageMargins left="0.15748031496062992" right="0.11811023622047245" top="0.23622047244094491" bottom="0.23622047244094491" header="0.23622047244094491" footer="0.23622047244094491"/>
  <pageSetup paperSize="9" scale="6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Y28"/>
  <sheetViews>
    <sheetView showGridLines="0" view="pageBreakPreview" zoomScale="60" zoomScaleNormal="75" workbookViewId="0">
      <selection activeCell="L8" sqref="L8"/>
    </sheetView>
  </sheetViews>
  <sheetFormatPr defaultColWidth="9.28515625" defaultRowHeight="13.9"/>
  <cols>
    <col min="1" max="1" width="4.5703125" style="1" customWidth="1"/>
    <col min="2" max="2" width="6.7109375" style="416" customWidth="1"/>
    <col min="3" max="3" width="49.7109375" style="1" customWidth="1"/>
    <col min="4" max="4" width="14" style="1" customWidth="1"/>
    <col min="5" max="5" width="10.7109375" style="1" customWidth="1"/>
    <col min="6" max="6" width="14" style="1" customWidth="1"/>
    <col min="7" max="7" width="15.140625" style="1" customWidth="1"/>
    <col min="8" max="8" width="11.7109375" style="1" customWidth="1"/>
    <col min="9" max="9" width="16.7109375" style="1" customWidth="1"/>
    <col min="10" max="10" width="17.7109375" style="1" customWidth="1"/>
    <col min="11" max="11" width="12" style="1" customWidth="1"/>
    <col min="12" max="12" width="12.5703125" style="1" customWidth="1"/>
    <col min="13" max="13" width="15" style="1" customWidth="1"/>
    <col min="14" max="14" width="16.7109375" style="1" customWidth="1"/>
    <col min="15" max="15" width="20.7109375" style="1" customWidth="1"/>
    <col min="16" max="24" width="16.7109375" style="1" customWidth="1"/>
    <col min="25" max="25" width="21.28515625" style="1" customWidth="1"/>
    <col min="26" max="16384" width="9.28515625" style="1"/>
  </cols>
  <sheetData>
    <row r="1" spans="2:25">
      <c r="B1" s="426"/>
    </row>
    <row r="2" spans="2:25">
      <c r="B2" s="938" t="str">
        <f>Index!$B$2</f>
        <v>AMRAVATI POWER TRANSMISSION CO. LTD. (APTCL)</v>
      </c>
      <c r="C2" s="938"/>
      <c r="D2" s="938"/>
      <c r="E2" s="938"/>
      <c r="F2" s="938"/>
      <c r="G2" s="938"/>
      <c r="H2" s="938"/>
      <c r="I2" s="938"/>
      <c r="J2" s="938"/>
      <c r="K2" s="938"/>
      <c r="L2" s="938"/>
      <c r="M2" s="938"/>
      <c r="N2" s="938"/>
      <c r="O2" s="938"/>
      <c r="P2" s="938"/>
      <c r="Q2" s="938"/>
      <c r="R2" s="938"/>
      <c r="S2" s="938"/>
      <c r="T2" s="8"/>
      <c r="U2" s="8"/>
      <c r="V2" s="8"/>
      <c r="W2" s="8"/>
      <c r="X2" s="8"/>
      <c r="Y2" s="8"/>
    </row>
    <row r="3" spans="2:25">
      <c r="B3" s="939" t="s">
        <v>240</v>
      </c>
      <c r="C3" s="939"/>
      <c r="D3" s="939"/>
      <c r="E3" s="939"/>
      <c r="F3" s="939"/>
      <c r="G3" s="939"/>
      <c r="H3" s="939"/>
      <c r="I3" s="939"/>
      <c r="J3" s="939"/>
      <c r="K3" s="939"/>
      <c r="L3" s="939"/>
      <c r="M3" s="939"/>
      <c r="N3" s="939"/>
      <c r="O3" s="939"/>
      <c r="P3" s="939"/>
      <c r="Q3" s="939"/>
      <c r="R3" s="939"/>
      <c r="S3" s="939"/>
      <c r="T3" s="425"/>
      <c r="U3" s="425"/>
      <c r="V3" s="425"/>
      <c r="W3" s="425"/>
      <c r="X3" s="425"/>
      <c r="Y3" s="425"/>
    </row>
    <row r="4" spans="2:25">
      <c r="B4" s="938" t="s">
        <v>241</v>
      </c>
      <c r="C4" s="938"/>
      <c r="D4" s="938"/>
      <c r="E4" s="938"/>
      <c r="F4" s="938"/>
      <c r="G4" s="938"/>
      <c r="H4" s="938"/>
      <c r="I4" s="938"/>
      <c r="J4" s="938"/>
      <c r="K4" s="938"/>
      <c r="L4" s="938"/>
      <c r="M4" s="938"/>
      <c r="N4" s="938"/>
      <c r="O4" s="938"/>
      <c r="P4" s="938"/>
      <c r="Q4" s="938"/>
      <c r="R4" s="938"/>
      <c r="S4" s="938"/>
      <c r="T4" s="8"/>
      <c r="U4" s="8"/>
      <c r="V4" s="8"/>
      <c r="W4" s="8"/>
      <c r="X4" s="8"/>
      <c r="Y4" s="8"/>
    </row>
    <row r="5" spans="2:25">
      <c r="B5" s="426"/>
      <c r="C5" s="426"/>
      <c r="D5" s="426"/>
      <c r="E5" s="426"/>
      <c r="F5" s="426"/>
      <c r="G5" s="426"/>
      <c r="H5" s="426"/>
      <c r="I5" s="426"/>
      <c r="J5" s="426"/>
      <c r="K5" s="426"/>
      <c r="L5" s="426"/>
      <c r="M5" s="426"/>
      <c r="N5" s="426"/>
      <c r="O5" s="426"/>
      <c r="P5" s="426"/>
      <c r="Q5" s="426"/>
      <c r="R5" s="426"/>
      <c r="S5" s="426"/>
      <c r="T5" s="8"/>
      <c r="U5" s="8"/>
      <c r="V5" s="8"/>
      <c r="W5" s="8"/>
      <c r="X5" s="8"/>
      <c r="Y5" s="8"/>
    </row>
    <row r="6" spans="2:25" s="21" customFormat="1" ht="20.25" customHeight="1">
      <c r="B6" s="916" t="s">
        <v>9</v>
      </c>
      <c r="C6" s="919" t="s">
        <v>10</v>
      </c>
      <c r="D6" s="919" t="s">
        <v>125</v>
      </c>
      <c r="E6" s="921" t="s">
        <v>44</v>
      </c>
      <c r="F6" s="922"/>
      <c r="G6" s="923"/>
      <c r="H6" s="921" t="s">
        <v>11</v>
      </c>
      <c r="I6" s="922"/>
      <c r="J6" s="923"/>
      <c r="K6" s="921" t="s">
        <v>12</v>
      </c>
      <c r="L6" s="922"/>
      <c r="M6" s="922"/>
      <c r="N6" s="922"/>
      <c r="O6" s="923"/>
      <c r="P6" s="914" t="s">
        <v>195</v>
      </c>
      <c r="Q6" s="914"/>
      <c r="R6" s="914"/>
      <c r="S6" s="914"/>
      <c r="T6" s="914"/>
      <c r="U6" s="914" t="s">
        <v>196</v>
      </c>
    </row>
    <row r="7" spans="2:25" s="21" customFormat="1" ht="59.25" customHeight="1">
      <c r="B7" s="917"/>
      <c r="C7" s="919"/>
      <c r="D7" s="919"/>
      <c r="E7" s="433" t="s">
        <v>197</v>
      </c>
      <c r="F7" s="433" t="s">
        <v>198</v>
      </c>
      <c r="G7" s="433" t="s">
        <v>199</v>
      </c>
      <c r="H7" s="433" t="s">
        <v>197</v>
      </c>
      <c r="I7" s="433" t="s">
        <v>198</v>
      </c>
      <c r="J7" s="433" t="s">
        <v>199</v>
      </c>
      <c r="K7" s="433" t="s">
        <v>197</v>
      </c>
      <c r="L7" s="433" t="s">
        <v>200</v>
      </c>
      <c r="M7" s="433" t="s">
        <v>201</v>
      </c>
      <c r="N7" s="433" t="s">
        <v>202</v>
      </c>
      <c r="O7" s="433" t="s">
        <v>203</v>
      </c>
      <c r="P7" s="433" t="s">
        <v>13</v>
      </c>
      <c r="Q7" s="433" t="s">
        <v>14</v>
      </c>
      <c r="R7" s="433" t="s">
        <v>15</v>
      </c>
      <c r="S7" s="433" t="s">
        <v>16</v>
      </c>
      <c r="T7" s="433" t="s">
        <v>17</v>
      </c>
      <c r="U7" s="914"/>
    </row>
    <row r="8" spans="2:25" s="21" customFormat="1" ht="28.5" customHeight="1">
      <c r="B8" s="930"/>
      <c r="C8" s="931"/>
      <c r="D8" s="931"/>
      <c r="E8" s="433" t="s">
        <v>204</v>
      </c>
      <c r="F8" s="433" t="s">
        <v>205</v>
      </c>
      <c r="G8" s="433" t="s">
        <v>206</v>
      </c>
      <c r="H8" s="433" t="s">
        <v>207</v>
      </c>
      <c r="I8" s="433" t="s">
        <v>208</v>
      </c>
      <c r="J8" s="433" t="s">
        <v>209</v>
      </c>
      <c r="K8" s="433" t="s">
        <v>210</v>
      </c>
      <c r="L8" s="433" t="s">
        <v>211</v>
      </c>
      <c r="M8" s="433" t="s">
        <v>212</v>
      </c>
      <c r="N8" s="433" t="s">
        <v>213</v>
      </c>
      <c r="O8" s="433" t="s">
        <v>214</v>
      </c>
      <c r="P8" s="433" t="s">
        <v>215</v>
      </c>
      <c r="Q8" s="433" t="s">
        <v>215</v>
      </c>
      <c r="R8" s="433" t="s">
        <v>215</v>
      </c>
      <c r="S8" s="433" t="s">
        <v>215</v>
      </c>
      <c r="T8" s="433" t="s">
        <v>215</v>
      </c>
      <c r="U8" s="915"/>
    </row>
    <row r="9" spans="2:25" s="9" customFormat="1" ht="15" customHeight="1">
      <c r="B9" s="20">
        <v>1</v>
      </c>
      <c r="C9" s="10" t="s">
        <v>242</v>
      </c>
      <c r="D9" s="139" t="s">
        <v>131</v>
      </c>
      <c r="E9" s="573">
        <f>+'F2.1 '!D68</f>
        <v>5.0937656000000011</v>
      </c>
      <c r="F9" s="574">
        <f>+'F2.1 '!E68</f>
        <v>5.0937656000000011</v>
      </c>
      <c r="G9" s="575">
        <f>+F9-E9</f>
        <v>0</v>
      </c>
      <c r="H9" s="573">
        <f>+'F2.1 '!I68</f>
        <v>5.2788304000000004</v>
      </c>
      <c r="I9" s="573">
        <f>+'F2.1 '!J68</f>
        <v>5.2788304000000004</v>
      </c>
      <c r="J9" s="575">
        <f>+I9-H9</f>
        <v>0</v>
      </c>
      <c r="K9" s="575">
        <f>+'F2.1 '!N68</f>
        <v>5.4905168</v>
      </c>
      <c r="L9" s="563">
        <f>+N9/2</f>
        <v>2.7452584</v>
      </c>
      <c r="M9" s="576">
        <f>+N9/2</f>
        <v>2.7452584</v>
      </c>
      <c r="N9" s="576">
        <f>+'F2.1 '!O68</f>
        <v>5.4905168</v>
      </c>
      <c r="O9" s="575">
        <f>+N9-K9</f>
        <v>0</v>
      </c>
      <c r="P9" s="577">
        <f>+'F2.1 '!S68</f>
        <v>5.4265927999999999</v>
      </c>
      <c r="Q9" s="577">
        <f>+'F2.1 '!W68</f>
        <v>5.6542576000000002</v>
      </c>
      <c r="R9" s="577">
        <f>+'F2.1 '!AA68</f>
        <v>5.9111440000000002</v>
      </c>
      <c r="S9" s="577">
        <f>+'F2.1 '!AE68</f>
        <v>6.1758303999999988</v>
      </c>
      <c r="T9" s="577">
        <f>+'F2.1 '!AI68</f>
        <v>6.4481168000000002</v>
      </c>
      <c r="U9" s="10"/>
    </row>
    <row r="10" spans="2:25" s="9" customFormat="1" ht="15" customHeight="1">
      <c r="B10" s="20">
        <f>B9+1</f>
        <v>2</v>
      </c>
      <c r="C10" s="49" t="s">
        <v>243</v>
      </c>
      <c r="D10" s="139" t="s">
        <v>134</v>
      </c>
      <c r="E10" s="427"/>
      <c r="F10" s="565">
        <f>+'F2.3'!D35</f>
        <v>1.283621125</v>
      </c>
      <c r="G10" s="935"/>
      <c r="H10" s="932"/>
      <c r="I10" s="610">
        <f>+'F2.3'!E35</f>
        <v>1.080141977</v>
      </c>
      <c r="J10" s="935"/>
      <c r="K10" s="935"/>
      <c r="L10" s="576">
        <f>+'F2.3'!F35</f>
        <v>0.59899999999999998</v>
      </c>
      <c r="M10" s="576">
        <f>+'F2.3'!G35</f>
        <v>0.59983585099999992</v>
      </c>
      <c r="N10" s="576">
        <f>+L10+M10</f>
        <v>1.1988358509999999</v>
      </c>
      <c r="O10" s="935"/>
      <c r="P10" s="935"/>
      <c r="Q10" s="935"/>
      <c r="R10" s="935"/>
      <c r="S10" s="935"/>
      <c r="T10" s="940"/>
      <c r="U10" s="611"/>
    </row>
    <row r="11" spans="2:25" s="9" customFormat="1">
      <c r="B11" s="20">
        <f t="shared" ref="B11:B13" si="0">B10+1</f>
        <v>3</v>
      </c>
      <c r="C11" s="49" t="s">
        <v>244</v>
      </c>
      <c r="D11" s="139" t="s">
        <v>136</v>
      </c>
      <c r="E11" s="428"/>
      <c r="F11" s="565">
        <f>+'F2.4'!D40</f>
        <v>1.6011087499999999</v>
      </c>
      <c r="G11" s="936"/>
      <c r="H11" s="933"/>
      <c r="I11" s="610">
        <f>+'F2.4'!E40</f>
        <v>1.7866950000000001</v>
      </c>
      <c r="J11" s="936"/>
      <c r="K11" s="936"/>
      <c r="L11" s="576">
        <f>+'F2.4'!F40</f>
        <v>0.66590000000000005</v>
      </c>
      <c r="M11" s="576">
        <f>+'F2.4'!G40</f>
        <v>1.01878687</v>
      </c>
      <c r="N11" s="576">
        <f t="shared" ref="N11:N12" si="1">+L11+M11</f>
        <v>1.6846868700000002</v>
      </c>
      <c r="O11" s="936"/>
      <c r="P11" s="936"/>
      <c r="Q11" s="936"/>
      <c r="R11" s="936"/>
      <c r="S11" s="936"/>
      <c r="T11" s="941"/>
      <c r="U11" s="611"/>
    </row>
    <row r="12" spans="2:25" s="9" customFormat="1">
      <c r="B12" s="20">
        <f t="shared" si="0"/>
        <v>4</v>
      </c>
      <c r="C12" s="49" t="s">
        <v>245</v>
      </c>
      <c r="D12" s="139" t="s">
        <v>138</v>
      </c>
      <c r="E12" s="429"/>
      <c r="F12" s="565">
        <f>+'F2.5'!D21</f>
        <v>2.308741017</v>
      </c>
      <c r="G12" s="937"/>
      <c r="H12" s="934"/>
      <c r="I12" s="610">
        <f>+'F2.5'!E21</f>
        <v>2.530646666</v>
      </c>
      <c r="J12" s="937"/>
      <c r="K12" s="937"/>
      <c r="L12" s="576">
        <f>+'F2.5'!F21</f>
        <v>1.2785</v>
      </c>
      <c r="M12" s="576">
        <f>+'F2.5'!G21</f>
        <v>1.3326916</v>
      </c>
      <c r="N12" s="576">
        <f t="shared" si="1"/>
        <v>2.6111915999999997</v>
      </c>
      <c r="O12" s="937"/>
      <c r="P12" s="937"/>
      <c r="Q12" s="937"/>
      <c r="R12" s="937"/>
      <c r="S12" s="937"/>
      <c r="T12" s="942"/>
      <c r="U12" s="611"/>
    </row>
    <row r="13" spans="2:25" s="8" customFormat="1" ht="27.6">
      <c r="B13" s="20">
        <f t="shared" si="0"/>
        <v>5</v>
      </c>
      <c r="C13" s="50" t="s">
        <v>246</v>
      </c>
      <c r="D13" s="19"/>
      <c r="E13" s="578">
        <f>SUM(E9:E12)</f>
        <v>5.0937656000000011</v>
      </c>
      <c r="F13" s="578">
        <f>SUM(F10:F12)</f>
        <v>5.1934708919999997</v>
      </c>
      <c r="G13" s="575">
        <f>+F13-E13</f>
        <v>9.9705291999998558E-2</v>
      </c>
      <c r="H13" s="578">
        <f>SUM(H9:H12)</f>
        <v>5.2788304000000004</v>
      </c>
      <c r="I13" s="578">
        <f>SUM(I10:I12)</f>
        <v>5.3974836430000002</v>
      </c>
      <c r="J13" s="575">
        <f>+I13-H13</f>
        <v>0.1186532429999998</v>
      </c>
      <c r="K13" s="578">
        <f>SUM(K9:K12)</f>
        <v>5.4905168</v>
      </c>
      <c r="L13" s="578">
        <f>SUM(L10:L12)</f>
        <v>2.5434000000000001</v>
      </c>
      <c r="M13" s="578">
        <f>SUM(M10:M12)</f>
        <v>2.9513143209999999</v>
      </c>
      <c r="N13" s="578">
        <f>SUM(N10:N12)</f>
        <v>5.494714321</v>
      </c>
      <c r="O13" s="576">
        <f>+N13-K13</f>
        <v>4.1975210000000374E-3</v>
      </c>
      <c r="P13" s="578">
        <f t="shared" ref="P13:T13" si="2">SUM(P9:P12)</f>
        <v>5.4265927999999999</v>
      </c>
      <c r="Q13" s="578">
        <f t="shared" si="2"/>
        <v>5.6542576000000002</v>
      </c>
      <c r="R13" s="578">
        <f t="shared" si="2"/>
        <v>5.9111440000000002</v>
      </c>
      <c r="S13" s="578">
        <f t="shared" si="2"/>
        <v>6.1758303999999988</v>
      </c>
      <c r="T13" s="578">
        <f t="shared" si="2"/>
        <v>6.4481168000000002</v>
      </c>
      <c r="U13" s="10"/>
    </row>
    <row r="15" spans="2:25">
      <c r="B15" s="21" t="s">
        <v>247</v>
      </c>
    </row>
    <row r="18" spans="2:10">
      <c r="B18" s="924" t="s">
        <v>248</v>
      </c>
      <c r="C18" s="924"/>
      <c r="D18" s="924"/>
      <c r="E18" s="924"/>
      <c r="F18" s="924"/>
      <c r="G18" s="924"/>
      <c r="H18" s="924"/>
      <c r="I18" s="242"/>
    </row>
    <row r="19" spans="2:10">
      <c r="B19" s="242"/>
      <c r="C19" s="242"/>
      <c r="E19" s="242"/>
      <c r="F19" s="242"/>
      <c r="G19" s="242"/>
      <c r="H19" s="242"/>
      <c r="I19" s="295" t="s">
        <v>194</v>
      </c>
      <c r="J19" s="242"/>
    </row>
    <row r="20" spans="2:10">
      <c r="B20" s="925" t="s">
        <v>9</v>
      </c>
      <c r="C20" s="925" t="s">
        <v>10</v>
      </c>
      <c r="D20" s="925"/>
      <c r="E20" s="927" t="s">
        <v>195</v>
      </c>
      <c r="F20" s="928"/>
      <c r="G20" s="928"/>
      <c r="H20" s="928"/>
      <c r="I20" s="929"/>
      <c r="J20" s="853" t="s">
        <v>196</v>
      </c>
    </row>
    <row r="21" spans="2:10" ht="27.75" customHeight="1">
      <c r="B21" s="925"/>
      <c r="C21" s="926"/>
      <c r="D21" s="926"/>
      <c r="E21" s="433" t="s">
        <v>13</v>
      </c>
      <c r="F21" s="433" t="s">
        <v>14</v>
      </c>
      <c r="G21" s="433" t="s">
        <v>15</v>
      </c>
      <c r="H21" s="433" t="s">
        <v>16</v>
      </c>
      <c r="I21" s="433" t="s">
        <v>17</v>
      </c>
      <c r="J21" s="854"/>
    </row>
    <row r="22" spans="2:10">
      <c r="B22" s="925"/>
      <c r="C22" s="926"/>
      <c r="D22" s="926"/>
      <c r="E22" s="437" t="s">
        <v>249</v>
      </c>
      <c r="F22" s="437" t="s">
        <v>249</v>
      </c>
      <c r="G22" s="437" t="s">
        <v>249</v>
      </c>
      <c r="H22" s="437" t="s">
        <v>249</v>
      </c>
      <c r="I22" s="437" t="s">
        <v>249</v>
      </c>
      <c r="J22" s="855"/>
    </row>
    <row r="23" spans="2:10">
      <c r="B23" s="296">
        <v>1</v>
      </c>
      <c r="C23" s="248" t="s">
        <v>250</v>
      </c>
      <c r="D23" s="248"/>
      <c r="E23" s="248"/>
      <c r="F23" s="248"/>
      <c r="G23" s="248"/>
      <c r="H23" s="248"/>
      <c r="I23" s="248"/>
      <c r="J23" s="248"/>
    </row>
    <row r="24" spans="2:10">
      <c r="B24" s="438">
        <v>2</v>
      </c>
      <c r="C24" s="248" t="s">
        <v>251</v>
      </c>
      <c r="D24" s="248"/>
      <c r="E24" s="248"/>
      <c r="F24" s="248"/>
      <c r="G24" s="248"/>
      <c r="H24" s="248"/>
      <c r="I24" s="248"/>
      <c r="J24" s="248"/>
    </row>
    <row r="25" spans="2:10">
      <c r="B25" s="438">
        <v>3</v>
      </c>
      <c r="C25" s="248" t="s">
        <v>252</v>
      </c>
      <c r="D25" s="248"/>
      <c r="E25" s="248"/>
      <c r="F25" s="248"/>
      <c r="G25" s="248"/>
      <c r="H25" s="248"/>
      <c r="I25" s="248"/>
      <c r="J25" s="248"/>
    </row>
    <row r="26" spans="2:10">
      <c r="B26" s="438" t="s">
        <v>253</v>
      </c>
      <c r="C26" s="248"/>
      <c r="D26" s="248"/>
      <c r="E26" s="248"/>
      <c r="F26" s="248"/>
      <c r="G26" s="248"/>
      <c r="H26" s="248"/>
      <c r="I26" s="248"/>
      <c r="J26" s="248"/>
    </row>
    <row r="27" spans="2:10">
      <c r="B27" s="242"/>
      <c r="C27" s="242"/>
      <c r="D27" s="242"/>
      <c r="E27" s="242"/>
      <c r="F27" s="242"/>
      <c r="G27" s="242"/>
      <c r="H27" s="242"/>
      <c r="I27" s="242"/>
    </row>
    <row r="28" spans="2:10">
      <c r="B28" s="242" t="s">
        <v>254</v>
      </c>
      <c r="C28" s="242"/>
      <c r="D28" s="242"/>
      <c r="E28" s="242"/>
      <c r="F28" s="242"/>
      <c r="G28" s="242"/>
      <c r="H28" s="242"/>
      <c r="I28" s="242"/>
    </row>
  </sheetData>
  <mergeCells count="26">
    <mergeCell ref="H10:H12"/>
    <mergeCell ref="J10:J12"/>
    <mergeCell ref="K10:K12"/>
    <mergeCell ref="O10:O12"/>
    <mergeCell ref="B2:S2"/>
    <mergeCell ref="B3:S3"/>
    <mergeCell ref="B4:S4"/>
    <mergeCell ref="P6:T6"/>
    <mergeCell ref="P10:P12"/>
    <mergeCell ref="Q10:Q12"/>
    <mergeCell ref="R10:R12"/>
    <mergeCell ref="S10:S12"/>
    <mergeCell ref="T10:T12"/>
    <mergeCell ref="G10:G12"/>
    <mergeCell ref="U6:U8"/>
    <mergeCell ref="B6:B8"/>
    <mergeCell ref="C6:C8"/>
    <mergeCell ref="D6:D8"/>
    <mergeCell ref="H6:J6"/>
    <mergeCell ref="K6:O6"/>
    <mergeCell ref="E6:G6"/>
    <mergeCell ref="B18:H18"/>
    <mergeCell ref="B20:B22"/>
    <mergeCell ref="C20:C22"/>
    <mergeCell ref="E20:I20"/>
    <mergeCell ref="D20:D22"/>
  </mergeCells>
  <printOptions verticalCentered="1"/>
  <pageMargins left="0.23622047244094491" right="0.23622047244094491" top="0.23622047244094491" bottom="0.23622047244094491" header="0.23622047244094491" footer="0.23622047244094491"/>
  <pageSetup paperSize="9" scale="60" fitToWidth="2" fitToHeight="2" orientation="landscape" r:id="rId1"/>
  <headerFooter alignWithMargins="0"/>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N84"/>
  <sheetViews>
    <sheetView showGridLines="0" view="pageBreakPreview" topLeftCell="C1" zoomScale="70" zoomScaleNormal="75" zoomScaleSheetLayoutView="70" workbookViewId="0">
      <selection activeCell="B11" sqref="B11:C11"/>
    </sheetView>
  </sheetViews>
  <sheetFormatPr defaultColWidth="9.28515625" defaultRowHeight="13.9"/>
  <cols>
    <col min="1" max="1" width="5.5703125" style="36" customWidth="1"/>
    <col min="2" max="2" width="11.42578125" style="36" customWidth="1"/>
    <col min="3" max="3" width="81.42578125" style="36" customWidth="1"/>
    <col min="4" max="8" width="12.7109375" style="36" customWidth="1"/>
    <col min="9" max="38" width="11.7109375" style="36" customWidth="1"/>
    <col min="39" max="39" width="12.7109375" style="36" customWidth="1"/>
    <col min="40" max="40" width="16.42578125" style="36" customWidth="1"/>
    <col min="41" max="16384" width="9.28515625" style="36"/>
  </cols>
  <sheetData>
    <row r="1" spans="2:40">
      <c r="B1" s="35"/>
    </row>
    <row r="2" spans="2:40">
      <c r="B2" s="37"/>
      <c r="C2" s="37"/>
      <c r="D2" s="37"/>
      <c r="E2" s="37"/>
      <c r="F2" s="37"/>
      <c r="G2" s="37"/>
      <c r="H2" s="37"/>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2:40">
      <c r="B3" s="1183" t="str">
        <f>Index!$B$2</f>
        <v>AMRAVATI POWER TRANSMISSION CO. LTD. (APTCL)</v>
      </c>
      <c r="C3" s="977"/>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c r="AD3" s="977"/>
      <c r="AE3" s="977"/>
      <c r="AF3" s="977"/>
      <c r="AG3" s="977"/>
      <c r="AH3" s="977"/>
      <c r="AI3" s="977"/>
      <c r="AJ3" s="977"/>
      <c r="AK3" s="977"/>
      <c r="AL3" s="977"/>
      <c r="AM3" s="977"/>
      <c r="AN3" s="39"/>
    </row>
    <row r="4" spans="2:40">
      <c r="B4" s="978" t="s">
        <v>123</v>
      </c>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38"/>
    </row>
    <row r="5" spans="2:40">
      <c r="B5" s="978" t="s">
        <v>255</v>
      </c>
      <c r="C5" s="977"/>
      <c r="D5" s="977"/>
      <c r="E5" s="977"/>
      <c r="F5" s="977"/>
      <c r="G5" s="977"/>
      <c r="H5" s="977"/>
      <c r="I5" s="977"/>
      <c r="J5" s="977"/>
      <c r="K5" s="977"/>
      <c r="L5" s="977"/>
      <c r="M5" s="977"/>
      <c r="N5" s="977"/>
      <c r="O5" s="977"/>
      <c r="P5" s="977"/>
      <c r="Q5" s="977"/>
      <c r="R5" s="977"/>
      <c r="S5" s="977"/>
      <c r="T5" s="977"/>
      <c r="U5" s="977"/>
      <c r="V5" s="977"/>
      <c r="W5" s="977"/>
      <c r="X5" s="977"/>
      <c r="Y5" s="977"/>
      <c r="Z5" s="977"/>
      <c r="AA5" s="977"/>
      <c r="AB5" s="977"/>
      <c r="AC5" s="977"/>
      <c r="AD5" s="977"/>
      <c r="AE5" s="977"/>
      <c r="AF5" s="977"/>
      <c r="AG5" s="977"/>
      <c r="AH5" s="977"/>
      <c r="AI5" s="977"/>
      <c r="AJ5" s="977"/>
      <c r="AK5" s="977"/>
      <c r="AL5" s="977"/>
      <c r="AM5" s="977"/>
    </row>
    <row r="6" spans="2:40">
      <c r="B6" s="76"/>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row>
    <row r="7" spans="2:40">
      <c r="C7" s="40"/>
      <c r="D7" s="40"/>
      <c r="E7" s="40"/>
      <c r="F7" s="40"/>
      <c r="G7" s="40"/>
      <c r="H7" s="40"/>
    </row>
    <row r="8" spans="2:40">
      <c r="B8" s="979" t="s">
        <v>9</v>
      </c>
      <c r="C8" s="979" t="s">
        <v>10</v>
      </c>
      <c r="D8" s="983" t="s">
        <v>44</v>
      </c>
      <c r="E8" s="984"/>
      <c r="F8" s="984"/>
      <c r="G8" s="984"/>
      <c r="H8" s="985"/>
      <c r="I8" s="983" t="s">
        <v>11</v>
      </c>
      <c r="J8" s="984"/>
      <c r="K8" s="984"/>
      <c r="L8" s="984"/>
      <c r="M8" s="985"/>
      <c r="N8" s="983" t="s">
        <v>12</v>
      </c>
      <c r="O8" s="984"/>
      <c r="P8" s="984"/>
      <c r="Q8" s="984"/>
      <c r="R8" s="985"/>
      <c r="S8" s="982" t="s">
        <v>215</v>
      </c>
      <c r="T8" s="982"/>
      <c r="U8" s="982"/>
      <c r="V8" s="982"/>
      <c r="W8" s="982" t="s">
        <v>215</v>
      </c>
      <c r="X8" s="982"/>
      <c r="Y8" s="982"/>
      <c r="Z8" s="982"/>
      <c r="AA8" s="982" t="s">
        <v>215</v>
      </c>
      <c r="AB8" s="982"/>
      <c r="AC8" s="982"/>
      <c r="AD8" s="982"/>
      <c r="AE8" s="982" t="s">
        <v>215</v>
      </c>
      <c r="AF8" s="982"/>
      <c r="AG8" s="982"/>
      <c r="AH8" s="982"/>
      <c r="AI8" s="982" t="s">
        <v>215</v>
      </c>
      <c r="AJ8" s="982"/>
      <c r="AK8" s="982"/>
      <c r="AL8" s="982"/>
      <c r="AM8" s="980" t="s">
        <v>196</v>
      </c>
    </row>
    <row r="9" spans="2:40">
      <c r="B9" s="979"/>
      <c r="C9" s="979"/>
      <c r="D9" s="489" t="s">
        <v>197</v>
      </c>
      <c r="E9" s="979" t="s">
        <v>59</v>
      </c>
      <c r="F9" s="979"/>
      <c r="G9" s="979"/>
      <c r="H9" s="979"/>
      <c r="I9" s="489" t="s">
        <v>197</v>
      </c>
      <c r="J9" s="979" t="s">
        <v>59</v>
      </c>
      <c r="K9" s="979"/>
      <c r="L9" s="979"/>
      <c r="M9" s="979"/>
      <c r="N9" s="489" t="s">
        <v>197</v>
      </c>
      <c r="O9" s="979" t="s">
        <v>256</v>
      </c>
      <c r="P9" s="979"/>
      <c r="Q9" s="979"/>
      <c r="R9" s="979"/>
      <c r="S9" s="981" t="s">
        <v>13</v>
      </c>
      <c r="T9" s="981"/>
      <c r="U9" s="981"/>
      <c r="V9" s="981"/>
      <c r="W9" s="981" t="s">
        <v>14</v>
      </c>
      <c r="X9" s="981"/>
      <c r="Y9" s="981"/>
      <c r="Z9" s="981"/>
      <c r="AA9" s="981" t="s">
        <v>15</v>
      </c>
      <c r="AB9" s="981"/>
      <c r="AC9" s="981"/>
      <c r="AD9" s="981"/>
      <c r="AE9" s="981" t="s">
        <v>16</v>
      </c>
      <c r="AF9" s="981"/>
      <c r="AG9" s="981"/>
      <c r="AH9" s="981"/>
      <c r="AI9" s="981" t="s">
        <v>17</v>
      </c>
      <c r="AJ9" s="981"/>
      <c r="AK9" s="981"/>
      <c r="AL9" s="981"/>
      <c r="AM9" s="980"/>
      <c r="AN9" s="986"/>
    </row>
    <row r="10" spans="2:40">
      <c r="B10" s="979"/>
      <c r="C10" s="979"/>
      <c r="D10" s="56" t="s">
        <v>257</v>
      </c>
      <c r="E10" s="56" t="s">
        <v>258</v>
      </c>
      <c r="F10" s="56" t="s">
        <v>259</v>
      </c>
      <c r="G10" s="56" t="s">
        <v>260</v>
      </c>
      <c r="H10" s="56" t="s">
        <v>257</v>
      </c>
      <c r="I10" s="56" t="s">
        <v>257</v>
      </c>
      <c r="J10" s="56" t="s">
        <v>258</v>
      </c>
      <c r="K10" s="56" t="s">
        <v>259</v>
      </c>
      <c r="L10" s="56" t="s">
        <v>260</v>
      </c>
      <c r="M10" s="56" t="s">
        <v>257</v>
      </c>
      <c r="N10" s="56" t="s">
        <v>257</v>
      </c>
      <c r="O10" s="56" t="s">
        <v>258</v>
      </c>
      <c r="P10" s="56" t="s">
        <v>259</v>
      </c>
      <c r="Q10" s="56" t="s">
        <v>260</v>
      </c>
      <c r="R10" s="56" t="s">
        <v>257</v>
      </c>
      <c r="S10" s="56" t="s">
        <v>258</v>
      </c>
      <c r="T10" s="56" t="s">
        <v>259</v>
      </c>
      <c r="U10" s="56" t="s">
        <v>260</v>
      </c>
      <c r="V10" s="56" t="s">
        <v>257</v>
      </c>
      <c r="W10" s="56" t="s">
        <v>258</v>
      </c>
      <c r="X10" s="56" t="s">
        <v>259</v>
      </c>
      <c r="Y10" s="56" t="s">
        <v>260</v>
      </c>
      <c r="Z10" s="56" t="s">
        <v>257</v>
      </c>
      <c r="AA10" s="56" t="s">
        <v>258</v>
      </c>
      <c r="AB10" s="56" t="s">
        <v>259</v>
      </c>
      <c r="AC10" s="56" t="s">
        <v>260</v>
      </c>
      <c r="AD10" s="56" t="s">
        <v>257</v>
      </c>
      <c r="AE10" s="56" t="s">
        <v>258</v>
      </c>
      <c r="AF10" s="56" t="s">
        <v>259</v>
      </c>
      <c r="AG10" s="56" t="s">
        <v>260</v>
      </c>
      <c r="AH10" s="56" t="s">
        <v>257</v>
      </c>
      <c r="AI10" s="56" t="s">
        <v>258</v>
      </c>
      <c r="AJ10" s="56" t="s">
        <v>259</v>
      </c>
      <c r="AK10" s="56" t="s">
        <v>260</v>
      </c>
      <c r="AL10" s="56" t="s">
        <v>257</v>
      </c>
      <c r="AM10" s="980"/>
      <c r="AN10" s="986"/>
    </row>
    <row r="11" spans="2:40" s="42" customFormat="1" ht="29.45" customHeight="1">
      <c r="B11" s="988" t="s">
        <v>261</v>
      </c>
      <c r="C11" s="989"/>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41"/>
    </row>
    <row r="12" spans="2:40" s="43" customFormat="1">
      <c r="B12" s="89">
        <v>1</v>
      </c>
      <c r="C12" s="90" t="s">
        <v>262</v>
      </c>
      <c r="D12" s="90"/>
      <c r="E12" s="90"/>
      <c r="F12" s="90"/>
      <c r="G12" s="90"/>
      <c r="H12" s="90"/>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66"/>
      <c r="AN12" s="21"/>
    </row>
    <row r="13" spans="2:40" s="43" customFormat="1">
      <c r="B13" s="89"/>
      <c r="C13" s="90"/>
      <c r="D13" s="90"/>
      <c r="E13" s="90"/>
      <c r="F13" s="90"/>
      <c r="G13" s="90"/>
      <c r="H13" s="90"/>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1"/>
    </row>
    <row r="14" spans="2:40">
      <c r="B14" s="102" t="s">
        <v>263</v>
      </c>
      <c r="C14" s="101" t="s">
        <v>264</v>
      </c>
      <c r="D14" s="101"/>
      <c r="E14" s="101"/>
      <c r="F14" s="101"/>
      <c r="G14" s="101"/>
      <c r="H14" s="101"/>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1"/>
    </row>
    <row r="15" spans="2:40">
      <c r="B15" s="91"/>
      <c r="C15" s="162" t="s">
        <v>265</v>
      </c>
      <c r="D15" s="162"/>
      <c r="E15" s="162"/>
      <c r="F15" s="162"/>
      <c r="G15" s="162"/>
      <c r="H15" s="162"/>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1"/>
    </row>
    <row r="16" spans="2:40">
      <c r="B16" s="91"/>
      <c r="C16" s="162" t="s">
        <v>266</v>
      </c>
      <c r="D16" s="162"/>
      <c r="E16" s="162"/>
      <c r="F16" s="162"/>
      <c r="G16" s="162"/>
      <c r="H16" s="162"/>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1"/>
    </row>
    <row r="17" spans="2:40">
      <c r="B17" s="91"/>
      <c r="C17" s="162" t="s">
        <v>267</v>
      </c>
      <c r="D17" s="569">
        <f>+'F2.2'!D13</f>
        <v>220.21600000000001</v>
      </c>
      <c r="E17" s="569">
        <f>+D17</f>
        <v>220.21600000000001</v>
      </c>
      <c r="F17" s="162"/>
      <c r="G17" s="569">
        <f>+'F2.2'!D13</f>
        <v>220.21600000000001</v>
      </c>
      <c r="H17" s="569">
        <f>AVERAGE(G17,E17)</f>
        <v>220.21600000000001</v>
      </c>
      <c r="I17" s="570">
        <f>+D17</f>
        <v>220.21600000000001</v>
      </c>
      <c r="J17" s="570">
        <f>+E17</f>
        <v>220.21600000000001</v>
      </c>
      <c r="K17" s="28"/>
      <c r="L17" s="570">
        <f>+'F2.2'!E13</f>
        <v>220.21600000000001</v>
      </c>
      <c r="M17" s="569">
        <f>AVERAGE(L17,J17)</f>
        <v>220.21600000000001</v>
      </c>
      <c r="N17" s="570">
        <f>+I17</f>
        <v>220.21600000000001</v>
      </c>
      <c r="O17" s="570">
        <f>+J17</f>
        <v>220.21600000000001</v>
      </c>
      <c r="P17" s="28"/>
      <c r="Q17" s="570">
        <f>+'F2.2'!J13</f>
        <v>220.21600000000001</v>
      </c>
      <c r="R17" s="569">
        <f>AVERAGE(Q17,O17)</f>
        <v>220.21600000000001</v>
      </c>
      <c r="S17" s="570">
        <f>+O17</f>
        <v>220.21600000000001</v>
      </c>
      <c r="T17" s="28"/>
      <c r="U17" s="570">
        <f>+'F2.2'!I13</f>
        <v>220.21600000000001</v>
      </c>
      <c r="V17" s="569">
        <f>AVERAGE(U17,S17)</f>
        <v>220.21600000000001</v>
      </c>
      <c r="W17" s="570">
        <f>+S17</f>
        <v>220.21600000000001</v>
      </c>
      <c r="X17" s="28"/>
      <c r="Y17" s="570">
        <f>+'F2.2'!J13</f>
        <v>220.21600000000001</v>
      </c>
      <c r="Z17" s="569">
        <f>AVERAGE(Y17,W17)</f>
        <v>220.21600000000001</v>
      </c>
      <c r="AA17" s="570">
        <f>+W17</f>
        <v>220.21600000000001</v>
      </c>
      <c r="AB17" s="28"/>
      <c r="AC17" s="570">
        <f>+'F2.2'!K13</f>
        <v>220.21600000000001</v>
      </c>
      <c r="AD17" s="569">
        <f>AVERAGE(AC17,AA17)</f>
        <v>220.21600000000001</v>
      </c>
      <c r="AE17" s="570">
        <f>+AA17</f>
        <v>220.21600000000001</v>
      </c>
      <c r="AF17" s="28"/>
      <c r="AG17" s="570">
        <f>+'F2.2'!L13</f>
        <v>220.21600000000001</v>
      </c>
      <c r="AH17" s="569">
        <f>AVERAGE(AG17,AE17)</f>
        <v>220.21600000000001</v>
      </c>
      <c r="AI17" s="570">
        <f>+AE17</f>
        <v>220.21600000000001</v>
      </c>
      <c r="AJ17" s="28"/>
      <c r="AK17" s="570">
        <f>+'F2.2'!M13</f>
        <v>220.21600000000001</v>
      </c>
      <c r="AL17" s="569">
        <f>AVERAGE(AK17,AI17)</f>
        <v>220.21600000000001</v>
      </c>
      <c r="AM17" s="28"/>
      <c r="AN17" s="21"/>
    </row>
    <row r="18" spans="2:40">
      <c r="B18" s="91"/>
      <c r="C18" s="162" t="s">
        <v>268</v>
      </c>
      <c r="D18" s="162"/>
      <c r="E18" s="162"/>
      <c r="F18" s="162"/>
      <c r="G18" s="162"/>
      <c r="H18" s="162"/>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1"/>
    </row>
    <row r="19" spans="2:40">
      <c r="B19" s="91"/>
      <c r="C19" s="162" t="s">
        <v>269</v>
      </c>
      <c r="D19" s="162"/>
      <c r="E19" s="162"/>
      <c r="F19" s="162"/>
      <c r="G19" s="162"/>
      <c r="H19" s="162"/>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1"/>
    </row>
    <row r="20" spans="2:40">
      <c r="B20" s="91"/>
      <c r="C20" s="92"/>
      <c r="D20" s="486"/>
      <c r="E20" s="971"/>
      <c r="F20" s="972"/>
      <c r="G20" s="972"/>
      <c r="H20" s="973"/>
      <c r="I20" s="476"/>
      <c r="J20" s="968"/>
      <c r="K20" s="969"/>
      <c r="L20" s="969"/>
      <c r="M20" s="970"/>
      <c r="N20" s="476"/>
      <c r="O20" s="968"/>
      <c r="P20" s="969"/>
      <c r="Q20" s="969"/>
      <c r="R20" s="970"/>
      <c r="S20" s="968"/>
      <c r="T20" s="969"/>
      <c r="U20" s="969"/>
      <c r="V20" s="970"/>
      <c r="W20" s="968"/>
      <c r="X20" s="969"/>
      <c r="Y20" s="969"/>
      <c r="Z20" s="970"/>
      <c r="AA20" s="430"/>
      <c r="AB20" s="430"/>
      <c r="AC20" s="430"/>
      <c r="AD20" s="430"/>
      <c r="AE20" s="968"/>
      <c r="AF20" s="969"/>
      <c r="AG20" s="969"/>
      <c r="AH20" s="970"/>
      <c r="AI20" s="968"/>
      <c r="AJ20" s="969"/>
      <c r="AK20" s="969"/>
      <c r="AL20" s="970"/>
      <c r="AM20" s="28"/>
      <c r="AN20" s="21"/>
    </row>
    <row r="21" spans="2:40">
      <c r="B21" s="102" t="s">
        <v>270</v>
      </c>
      <c r="C21" s="96" t="s">
        <v>271</v>
      </c>
      <c r="D21" s="487"/>
      <c r="E21" s="974"/>
      <c r="F21" s="975"/>
      <c r="G21" s="975"/>
      <c r="H21" s="976"/>
      <c r="I21" s="476"/>
      <c r="J21" s="968"/>
      <c r="K21" s="969"/>
      <c r="L21" s="969"/>
      <c r="M21" s="970"/>
      <c r="N21" s="476"/>
      <c r="O21" s="968"/>
      <c r="P21" s="969"/>
      <c r="Q21" s="969"/>
      <c r="R21" s="970"/>
      <c r="S21" s="968"/>
      <c r="T21" s="969"/>
      <c r="U21" s="969"/>
      <c r="V21" s="970"/>
      <c r="W21" s="968"/>
      <c r="X21" s="969"/>
      <c r="Y21" s="969"/>
      <c r="Z21" s="970"/>
      <c r="AA21" s="430"/>
      <c r="AB21" s="430"/>
      <c r="AC21" s="430"/>
      <c r="AD21" s="430"/>
      <c r="AE21" s="968"/>
      <c r="AF21" s="969"/>
      <c r="AG21" s="969"/>
      <c r="AH21" s="970"/>
      <c r="AI21" s="968"/>
      <c r="AJ21" s="969"/>
      <c r="AK21" s="969"/>
      <c r="AL21" s="970"/>
      <c r="AM21" s="28"/>
      <c r="AN21" s="21"/>
    </row>
    <row r="22" spans="2:40">
      <c r="B22" s="91"/>
      <c r="C22" s="162" t="s">
        <v>272</v>
      </c>
      <c r="D22" s="488"/>
      <c r="E22" s="965"/>
      <c r="F22" s="966"/>
      <c r="G22" s="966"/>
      <c r="H22" s="967"/>
      <c r="I22" s="476"/>
      <c r="J22" s="968"/>
      <c r="K22" s="969"/>
      <c r="L22" s="969"/>
      <c r="M22" s="970"/>
      <c r="N22" s="476"/>
      <c r="O22" s="968"/>
      <c r="P22" s="969"/>
      <c r="Q22" s="969"/>
      <c r="R22" s="970"/>
      <c r="S22" s="968"/>
      <c r="T22" s="969"/>
      <c r="U22" s="969"/>
      <c r="V22" s="970"/>
      <c r="W22" s="968"/>
      <c r="X22" s="969"/>
      <c r="Y22" s="969"/>
      <c r="Z22" s="970"/>
      <c r="AA22" s="430"/>
      <c r="AB22" s="430"/>
      <c r="AC22" s="430"/>
      <c r="AD22" s="430"/>
      <c r="AE22" s="968"/>
      <c r="AF22" s="969"/>
      <c r="AG22" s="969"/>
      <c r="AH22" s="970"/>
      <c r="AI22" s="968"/>
      <c r="AJ22" s="969"/>
      <c r="AK22" s="969"/>
      <c r="AL22" s="970"/>
      <c r="AM22" s="28"/>
      <c r="AN22" s="21"/>
    </row>
    <row r="23" spans="2:40">
      <c r="B23" s="91"/>
      <c r="C23" s="162" t="s">
        <v>266</v>
      </c>
      <c r="D23" s="488"/>
      <c r="E23" s="965"/>
      <c r="F23" s="966"/>
      <c r="G23" s="966"/>
      <c r="H23" s="967"/>
      <c r="I23" s="476"/>
      <c r="J23" s="968"/>
      <c r="K23" s="969"/>
      <c r="L23" s="969"/>
      <c r="M23" s="970"/>
      <c r="N23" s="476"/>
      <c r="O23" s="968"/>
      <c r="P23" s="969"/>
      <c r="Q23" s="969"/>
      <c r="R23" s="970"/>
      <c r="S23" s="968"/>
      <c r="T23" s="969"/>
      <c r="U23" s="969"/>
      <c r="V23" s="970"/>
      <c r="W23" s="968"/>
      <c r="X23" s="969"/>
      <c r="Y23" s="969"/>
      <c r="Z23" s="970"/>
      <c r="AA23" s="430"/>
      <c r="AB23" s="430"/>
      <c r="AC23" s="430"/>
      <c r="AD23" s="430"/>
      <c r="AE23" s="968"/>
      <c r="AF23" s="969"/>
      <c r="AG23" s="969"/>
      <c r="AH23" s="970"/>
      <c r="AI23" s="968"/>
      <c r="AJ23" s="969"/>
      <c r="AK23" s="969"/>
      <c r="AL23" s="970"/>
      <c r="AM23" s="28"/>
      <c r="AN23" s="21"/>
    </row>
    <row r="24" spans="2:40">
      <c r="B24" s="91"/>
      <c r="C24" s="162" t="s">
        <v>267</v>
      </c>
      <c r="D24" s="488">
        <v>0.91</v>
      </c>
      <c r="E24" s="965">
        <v>0.91</v>
      </c>
      <c r="F24" s="966"/>
      <c r="G24" s="966"/>
      <c r="H24" s="967"/>
      <c r="I24" s="476">
        <v>0.94</v>
      </c>
      <c r="J24" s="968">
        <v>0.94</v>
      </c>
      <c r="K24" s="969"/>
      <c r="L24" s="969"/>
      <c r="M24" s="970"/>
      <c r="N24" s="476">
        <v>0.98</v>
      </c>
      <c r="O24" s="968">
        <v>0.98</v>
      </c>
      <c r="P24" s="969"/>
      <c r="Q24" s="969"/>
      <c r="R24" s="970"/>
      <c r="S24" s="968">
        <v>0.83</v>
      </c>
      <c r="T24" s="969"/>
      <c r="U24" s="969"/>
      <c r="V24" s="970"/>
      <c r="W24" s="968">
        <v>0.86</v>
      </c>
      <c r="X24" s="969"/>
      <c r="Y24" s="969"/>
      <c r="Z24" s="970"/>
      <c r="AA24" s="953">
        <v>0.9</v>
      </c>
      <c r="AB24" s="954"/>
      <c r="AC24" s="954"/>
      <c r="AD24" s="955"/>
      <c r="AE24" s="953">
        <v>0.94</v>
      </c>
      <c r="AF24" s="954"/>
      <c r="AG24" s="954"/>
      <c r="AH24" s="955"/>
      <c r="AI24" s="968">
        <v>0.98</v>
      </c>
      <c r="AJ24" s="969"/>
      <c r="AK24" s="969"/>
      <c r="AL24" s="970"/>
      <c r="AM24" s="28"/>
      <c r="AN24" s="21"/>
    </row>
    <row r="25" spans="2:40">
      <c r="B25" s="91"/>
      <c r="C25" s="162" t="s">
        <v>268</v>
      </c>
      <c r="D25" s="488"/>
      <c r="E25" s="965"/>
      <c r="F25" s="966"/>
      <c r="G25" s="966"/>
      <c r="H25" s="967"/>
      <c r="I25" s="476"/>
      <c r="J25" s="968"/>
      <c r="K25" s="969"/>
      <c r="L25" s="969"/>
      <c r="M25" s="970"/>
      <c r="N25" s="476"/>
      <c r="O25" s="968"/>
      <c r="P25" s="969"/>
      <c r="Q25" s="969"/>
      <c r="R25" s="970"/>
      <c r="S25" s="968"/>
      <c r="T25" s="969"/>
      <c r="U25" s="969"/>
      <c r="V25" s="970"/>
      <c r="W25" s="968"/>
      <c r="X25" s="969"/>
      <c r="Y25" s="969"/>
      <c r="Z25" s="970"/>
      <c r="AA25" s="430"/>
      <c r="AB25" s="430"/>
      <c r="AC25" s="430"/>
      <c r="AD25" s="430"/>
      <c r="AE25" s="968"/>
      <c r="AF25" s="969"/>
      <c r="AG25" s="969"/>
      <c r="AH25" s="970"/>
      <c r="AI25" s="968"/>
      <c r="AJ25" s="969"/>
      <c r="AK25" s="969"/>
      <c r="AL25" s="970"/>
      <c r="AM25" s="28"/>
      <c r="AN25" s="21"/>
    </row>
    <row r="26" spans="2:40">
      <c r="B26" s="91"/>
      <c r="C26" s="162" t="s">
        <v>269</v>
      </c>
      <c r="D26" s="488"/>
      <c r="E26" s="965"/>
      <c r="F26" s="966"/>
      <c r="G26" s="966"/>
      <c r="H26" s="967"/>
      <c r="I26" s="477"/>
      <c r="J26" s="948"/>
      <c r="K26" s="949"/>
      <c r="L26" s="949"/>
      <c r="M26" s="950"/>
      <c r="N26" s="477"/>
      <c r="O26" s="948"/>
      <c r="P26" s="949"/>
      <c r="Q26" s="949"/>
      <c r="R26" s="950"/>
      <c r="S26" s="948"/>
      <c r="T26" s="949"/>
      <c r="U26" s="949"/>
      <c r="V26" s="950"/>
      <c r="W26" s="948"/>
      <c r="X26" s="949"/>
      <c r="Y26" s="949"/>
      <c r="Z26" s="950"/>
      <c r="AA26" s="431"/>
      <c r="AB26" s="431"/>
      <c r="AC26" s="431"/>
      <c r="AD26" s="431"/>
      <c r="AE26" s="948"/>
      <c r="AF26" s="949"/>
      <c r="AG26" s="949"/>
      <c r="AH26" s="950"/>
      <c r="AI26" s="948"/>
      <c r="AJ26" s="949"/>
      <c r="AK26" s="949"/>
      <c r="AL26" s="950"/>
      <c r="AM26" s="28"/>
      <c r="AN26" s="21"/>
    </row>
    <row r="27" spans="2:40">
      <c r="B27" s="91"/>
      <c r="C27" s="92"/>
      <c r="D27" s="488"/>
      <c r="E27" s="965"/>
      <c r="F27" s="966"/>
      <c r="G27" s="966"/>
      <c r="H27" s="967"/>
      <c r="I27" s="477"/>
      <c r="J27" s="948"/>
      <c r="K27" s="949"/>
      <c r="L27" s="949"/>
      <c r="M27" s="950"/>
      <c r="N27" s="477"/>
      <c r="O27" s="948"/>
      <c r="P27" s="949"/>
      <c r="Q27" s="949"/>
      <c r="R27" s="950"/>
      <c r="S27" s="948"/>
      <c r="T27" s="949"/>
      <c r="U27" s="949"/>
      <c r="V27" s="950"/>
      <c r="W27" s="948"/>
      <c r="X27" s="949"/>
      <c r="Y27" s="949"/>
      <c r="Z27" s="950"/>
      <c r="AA27" s="431"/>
      <c r="AB27" s="431"/>
      <c r="AC27" s="431"/>
      <c r="AD27" s="431"/>
      <c r="AE27" s="948"/>
      <c r="AF27" s="949"/>
      <c r="AG27" s="949"/>
      <c r="AH27" s="950"/>
      <c r="AI27" s="948"/>
      <c r="AJ27" s="949"/>
      <c r="AK27" s="949"/>
      <c r="AL27" s="950"/>
      <c r="AM27" s="28"/>
      <c r="AN27" s="21"/>
    </row>
    <row r="28" spans="2:40">
      <c r="B28" s="102" t="s">
        <v>273</v>
      </c>
      <c r="C28" s="101" t="s">
        <v>274</v>
      </c>
      <c r="D28" s="488"/>
      <c r="E28" s="965"/>
      <c r="F28" s="966"/>
      <c r="G28" s="966"/>
      <c r="H28" s="967"/>
      <c r="I28" s="476"/>
      <c r="J28" s="968"/>
      <c r="K28" s="969"/>
      <c r="L28" s="969"/>
      <c r="M28" s="970"/>
      <c r="N28" s="476"/>
      <c r="O28" s="968"/>
      <c r="P28" s="969"/>
      <c r="Q28" s="969"/>
      <c r="R28" s="970"/>
      <c r="S28" s="968"/>
      <c r="T28" s="969"/>
      <c r="U28" s="969"/>
      <c r="V28" s="970"/>
      <c r="W28" s="968"/>
      <c r="X28" s="969"/>
      <c r="Y28" s="969"/>
      <c r="Z28" s="970"/>
      <c r="AA28" s="430"/>
      <c r="AB28" s="430"/>
      <c r="AC28" s="430"/>
      <c r="AD28" s="430"/>
      <c r="AE28" s="968"/>
      <c r="AF28" s="969"/>
      <c r="AG28" s="969"/>
      <c r="AH28" s="970"/>
      <c r="AI28" s="968"/>
      <c r="AJ28" s="969"/>
      <c r="AK28" s="969"/>
      <c r="AL28" s="970"/>
      <c r="AM28" s="44"/>
    </row>
    <row r="29" spans="2:40">
      <c r="B29" s="91"/>
      <c r="C29" s="162" t="s">
        <v>265</v>
      </c>
      <c r="D29" s="488"/>
      <c r="E29" s="965"/>
      <c r="F29" s="966"/>
      <c r="G29" s="966"/>
      <c r="H29" s="967"/>
      <c r="I29" s="476"/>
      <c r="J29" s="968"/>
      <c r="K29" s="969"/>
      <c r="L29" s="969"/>
      <c r="M29" s="970"/>
      <c r="N29" s="476"/>
      <c r="O29" s="968"/>
      <c r="P29" s="969"/>
      <c r="Q29" s="969"/>
      <c r="R29" s="970"/>
      <c r="S29" s="968"/>
      <c r="T29" s="969"/>
      <c r="U29" s="969"/>
      <c r="V29" s="970"/>
      <c r="W29" s="968"/>
      <c r="X29" s="969"/>
      <c r="Y29" s="969"/>
      <c r="Z29" s="970"/>
      <c r="AA29" s="430"/>
      <c r="AB29" s="430"/>
      <c r="AC29" s="430"/>
      <c r="AD29" s="430"/>
      <c r="AE29" s="968"/>
      <c r="AF29" s="969"/>
      <c r="AG29" s="969"/>
      <c r="AH29" s="970"/>
      <c r="AI29" s="968"/>
      <c r="AJ29" s="969"/>
      <c r="AK29" s="969"/>
      <c r="AL29" s="970"/>
      <c r="AM29" s="100"/>
    </row>
    <row r="30" spans="2:40">
      <c r="B30" s="91"/>
      <c r="C30" s="162" t="s">
        <v>266</v>
      </c>
      <c r="D30" s="488"/>
      <c r="E30" s="965"/>
      <c r="F30" s="966"/>
      <c r="G30" s="966"/>
      <c r="H30" s="967"/>
      <c r="I30" s="476"/>
      <c r="J30" s="968"/>
      <c r="K30" s="969"/>
      <c r="L30" s="969"/>
      <c r="M30" s="970"/>
      <c r="N30" s="476"/>
      <c r="O30" s="968"/>
      <c r="P30" s="969"/>
      <c r="Q30" s="969"/>
      <c r="R30" s="970"/>
      <c r="S30" s="968"/>
      <c r="T30" s="969"/>
      <c r="U30" s="969"/>
      <c r="V30" s="970"/>
      <c r="W30" s="968"/>
      <c r="X30" s="969"/>
      <c r="Y30" s="969"/>
      <c r="Z30" s="970"/>
      <c r="AA30" s="430"/>
      <c r="AB30" s="430"/>
      <c r="AC30" s="430"/>
      <c r="AD30" s="430"/>
      <c r="AE30" s="968"/>
      <c r="AF30" s="969"/>
      <c r="AG30" s="969"/>
      <c r="AH30" s="970"/>
      <c r="AI30" s="968"/>
      <c r="AJ30" s="969"/>
      <c r="AK30" s="969"/>
      <c r="AL30" s="970"/>
      <c r="AM30" s="68"/>
    </row>
    <row r="31" spans="2:40">
      <c r="B31" s="91"/>
      <c r="C31" s="162" t="s">
        <v>267</v>
      </c>
      <c r="D31" s="571">
        <f>+D17*D24/100</f>
        <v>2.0039656000000003</v>
      </c>
      <c r="E31" s="945">
        <f>+H17*E24/100</f>
        <v>2.0039656000000003</v>
      </c>
      <c r="F31" s="946"/>
      <c r="G31" s="946"/>
      <c r="H31" s="947"/>
      <c r="I31" s="571">
        <f>+I17*I24/100</f>
        <v>2.0700303999999998</v>
      </c>
      <c r="J31" s="945">
        <f>+M17*J24/100</f>
        <v>2.0700303999999998</v>
      </c>
      <c r="K31" s="946"/>
      <c r="L31" s="946"/>
      <c r="M31" s="947"/>
      <c r="N31" s="571">
        <f>+N17*N24/100</f>
        <v>2.1581168000000002</v>
      </c>
      <c r="O31" s="945">
        <f>+R17*O24/100</f>
        <v>2.1581168000000002</v>
      </c>
      <c r="P31" s="946"/>
      <c r="Q31" s="946"/>
      <c r="R31" s="947"/>
      <c r="S31" s="945">
        <f>+V17*S24/100</f>
        <v>1.8277928000000001</v>
      </c>
      <c r="T31" s="946"/>
      <c r="U31" s="946"/>
      <c r="V31" s="947"/>
      <c r="W31" s="945">
        <f>+Z17*W24/100</f>
        <v>1.8938576</v>
      </c>
      <c r="X31" s="946"/>
      <c r="Y31" s="946"/>
      <c r="Z31" s="947"/>
      <c r="AA31" s="945">
        <f>+AD17*AA24/100</f>
        <v>1.9819439999999999</v>
      </c>
      <c r="AB31" s="946"/>
      <c r="AC31" s="946"/>
      <c r="AD31" s="947"/>
      <c r="AE31" s="945">
        <f>+AH17*AE24/100</f>
        <v>2.0700303999999998</v>
      </c>
      <c r="AF31" s="946"/>
      <c r="AG31" s="946"/>
      <c r="AH31" s="947"/>
      <c r="AI31" s="945">
        <f>+AL17*AI24/100</f>
        <v>2.1581168000000002</v>
      </c>
      <c r="AJ31" s="946"/>
      <c r="AK31" s="946"/>
      <c r="AL31" s="947"/>
      <c r="AM31" s="68"/>
    </row>
    <row r="32" spans="2:40">
      <c r="B32" s="91"/>
      <c r="C32" s="162" t="s">
        <v>268</v>
      </c>
      <c r="D32" s="488"/>
      <c r="E32" s="965"/>
      <c r="F32" s="966"/>
      <c r="G32" s="966"/>
      <c r="H32" s="967"/>
      <c r="I32" s="477"/>
      <c r="J32" s="948"/>
      <c r="K32" s="949"/>
      <c r="L32" s="949"/>
      <c r="M32" s="950"/>
      <c r="N32" s="477"/>
      <c r="O32" s="948"/>
      <c r="P32" s="949"/>
      <c r="Q32" s="949"/>
      <c r="R32" s="950"/>
      <c r="S32" s="948"/>
      <c r="T32" s="949"/>
      <c r="U32" s="949"/>
      <c r="V32" s="950"/>
      <c r="W32" s="948"/>
      <c r="X32" s="949"/>
      <c r="Y32" s="949"/>
      <c r="Z32" s="950"/>
      <c r="AA32" s="431"/>
      <c r="AB32" s="431"/>
      <c r="AC32" s="431"/>
      <c r="AD32" s="431"/>
      <c r="AE32" s="948"/>
      <c r="AF32" s="949"/>
      <c r="AG32" s="949"/>
      <c r="AH32" s="950"/>
      <c r="AI32" s="948"/>
      <c r="AJ32" s="949"/>
      <c r="AK32" s="949"/>
      <c r="AL32" s="950"/>
      <c r="AM32" s="69"/>
      <c r="AN32" s="986"/>
    </row>
    <row r="33" spans="2:40">
      <c r="B33" s="91"/>
      <c r="C33" s="162" t="s">
        <v>269</v>
      </c>
      <c r="D33" s="488"/>
      <c r="E33" s="965"/>
      <c r="F33" s="966"/>
      <c r="G33" s="966"/>
      <c r="H33" s="967"/>
      <c r="I33" s="477"/>
      <c r="J33" s="948"/>
      <c r="K33" s="949"/>
      <c r="L33" s="949"/>
      <c r="M33" s="950"/>
      <c r="N33" s="477"/>
      <c r="O33" s="948"/>
      <c r="P33" s="949"/>
      <c r="Q33" s="949"/>
      <c r="R33" s="950"/>
      <c r="S33" s="948"/>
      <c r="T33" s="949"/>
      <c r="U33" s="949"/>
      <c r="V33" s="950"/>
      <c r="W33" s="948"/>
      <c r="X33" s="949"/>
      <c r="Y33" s="949"/>
      <c r="Z33" s="950"/>
      <c r="AA33" s="431"/>
      <c r="AB33" s="431"/>
      <c r="AC33" s="431"/>
      <c r="AD33" s="431"/>
      <c r="AE33" s="948"/>
      <c r="AF33" s="949"/>
      <c r="AG33" s="949"/>
      <c r="AH33" s="950"/>
      <c r="AI33" s="948"/>
      <c r="AJ33" s="949"/>
      <c r="AK33" s="949"/>
      <c r="AL33" s="950"/>
      <c r="AM33" s="65"/>
      <c r="AN33" s="986"/>
    </row>
    <row r="34" spans="2:40">
      <c r="B34" s="93" t="s">
        <v>275</v>
      </c>
      <c r="C34" s="94" t="s">
        <v>276</v>
      </c>
      <c r="D34" s="94"/>
      <c r="E34" s="94"/>
      <c r="F34" s="94"/>
      <c r="G34" s="94"/>
      <c r="H34" s="94"/>
      <c r="I34" s="136"/>
      <c r="J34" s="951"/>
      <c r="K34" s="951"/>
      <c r="L34" s="951"/>
      <c r="M34" s="951"/>
      <c r="N34" s="136"/>
      <c r="O34" s="951"/>
      <c r="P34" s="951"/>
      <c r="Q34" s="951"/>
      <c r="R34" s="951"/>
      <c r="S34" s="951"/>
      <c r="T34" s="951"/>
      <c r="U34" s="951"/>
      <c r="V34" s="951"/>
      <c r="W34" s="951"/>
      <c r="X34" s="951"/>
      <c r="Y34" s="951"/>
      <c r="Z34" s="951"/>
      <c r="AA34" s="136"/>
      <c r="AB34" s="136"/>
      <c r="AC34" s="136"/>
      <c r="AD34" s="136"/>
      <c r="AE34" s="951"/>
      <c r="AF34" s="951"/>
      <c r="AG34" s="951"/>
      <c r="AH34" s="951"/>
      <c r="AI34" s="951"/>
      <c r="AJ34" s="951"/>
      <c r="AK34" s="951"/>
      <c r="AL34" s="951"/>
      <c r="AM34" s="70"/>
      <c r="AN34" s="21"/>
    </row>
    <row r="35" spans="2:40">
      <c r="B35" s="95"/>
      <c r="C35" s="96"/>
      <c r="D35" s="56" t="s">
        <v>257</v>
      </c>
      <c r="E35" s="56" t="s">
        <v>258</v>
      </c>
      <c r="F35" s="56" t="s">
        <v>259</v>
      </c>
      <c r="G35" s="56" t="s">
        <v>260</v>
      </c>
      <c r="H35" s="56" t="s">
        <v>257</v>
      </c>
      <c r="I35" s="56" t="s">
        <v>257</v>
      </c>
      <c r="J35" s="56" t="s">
        <v>258</v>
      </c>
      <c r="K35" s="56" t="s">
        <v>259</v>
      </c>
      <c r="L35" s="56" t="s">
        <v>260</v>
      </c>
      <c r="M35" s="56" t="s">
        <v>257</v>
      </c>
      <c r="N35" s="56" t="s">
        <v>257</v>
      </c>
      <c r="O35" s="56" t="s">
        <v>258</v>
      </c>
      <c r="P35" s="56" t="s">
        <v>259</v>
      </c>
      <c r="Q35" s="56" t="s">
        <v>260</v>
      </c>
      <c r="R35" s="56" t="s">
        <v>257</v>
      </c>
      <c r="S35" s="56" t="s">
        <v>258</v>
      </c>
      <c r="T35" s="56" t="s">
        <v>259</v>
      </c>
      <c r="U35" s="56" t="s">
        <v>260</v>
      </c>
      <c r="V35" s="56" t="s">
        <v>257</v>
      </c>
      <c r="W35" s="56" t="s">
        <v>258</v>
      </c>
      <c r="X35" s="56" t="s">
        <v>259</v>
      </c>
      <c r="Y35" s="56" t="s">
        <v>260</v>
      </c>
      <c r="Z35" s="56" t="s">
        <v>257</v>
      </c>
      <c r="AA35" s="56" t="s">
        <v>258</v>
      </c>
      <c r="AB35" s="56" t="s">
        <v>259</v>
      </c>
      <c r="AC35" s="56" t="s">
        <v>260</v>
      </c>
      <c r="AD35" s="56" t="s">
        <v>257</v>
      </c>
      <c r="AE35" s="56" t="s">
        <v>258</v>
      </c>
      <c r="AF35" s="56" t="s">
        <v>259</v>
      </c>
      <c r="AG35" s="56" t="s">
        <v>260</v>
      </c>
      <c r="AH35" s="56" t="s">
        <v>257</v>
      </c>
      <c r="AI35" s="56" t="s">
        <v>258</v>
      </c>
      <c r="AJ35" s="56" t="s">
        <v>259</v>
      </c>
      <c r="AK35" s="56" t="s">
        <v>260</v>
      </c>
      <c r="AL35" s="56" t="s">
        <v>257</v>
      </c>
      <c r="AM35" s="71"/>
      <c r="AN35" s="21"/>
    </row>
    <row r="36" spans="2:40">
      <c r="B36" s="89">
        <v>2</v>
      </c>
      <c r="C36" s="90" t="s">
        <v>277</v>
      </c>
      <c r="D36" s="90"/>
      <c r="E36" s="90"/>
      <c r="F36" s="90"/>
      <c r="G36" s="90"/>
      <c r="H36" s="90"/>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67"/>
    </row>
    <row r="37" spans="2:40">
      <c r="B37" s="89"/>
      <c r="C37" s="90"/>
      <c r="D37" s="90"/>
      <c r="E37" s="90"/>
      <c r="F37" s="90"/>
      <c r="G37" s="90"/>
      <c r="H37" s="90"/>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67"/>
    </row>
    <row r="38" spans="2:40">
      <c r="B38" s="89" t="s">
        <v>278</v>
      </c>
      <c r="C38" s="101" t="s">
        <v>279</v>
      </c>
      <c r="D38" s="101"/>
      <c r="E38" s="101"/>
      <c r="F38" s="101"/>
      <c r="G38" s="101"/>
      <c r="H38" s="101"/>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67"/>
    </row>
    <row r="39" spans="2:40">
      <c r="B39" s="97"/>
      <c r="C39" s="162" t="s">
        <v>266</v>
      </c>
      <c r="D39" s="162"/>
      <c r="E39" s="162"/>
      <c r="F39" s="162"/>
      <c r="G39" s="162"/>
      <c r="H39" s="162"/>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67"/>
    </row>
    <row r="40" spans="2:40">
      <c r="B40" s="97"/>
      <c r="C40" s="162" t="s">
        <v>267</v>
      </c>
      <c r="D40" s="91">
        <f>+'F2.2'!D29</f>
        <v>2</v>
      </c>
      <c r="E40" s="91">
        <v>2</v>
      </c>
      <c r="F40" s="91"/>
      <c r="G40" s="569">
        <f>+'F2.2'!D29</f>
        <v>2</v>
      </c>
      <c r="H40" s="569">
        <f>AVERAGE(G40,E40)</f>
        <v>2</v>
      </c>
      <c r="I40" s="570">
        <f>+D40</f>
        <v>2</v>
      </c>
      <c r="J40" s="570">
        <f>+E40</f>
        <v>2</v>
      </c>
      <c r="K40" s="28"/>
      <c r="L40" s="570">
        <f>+'F2.2'!E29</f>
        <v>2</v>
      </c>
      <c r="M40" s="569">
        <f>AVERAGE(L40,J40)</f>
        <v>2</v>
      </c>
      <c r="N40" s="570">
        <f>+I40</f>
        <v>2</v>
      </c>
      <c r="O40" s="570">
        <f>+J40</f>
        <v>2</v>
      </c>
      <c r="P40" s="28"/>
      <c r="Q40" s="570">
        <f>+'F2.2'!J29</f>
        <v>2</v>
      </c>
      <c r="R40" s="569">
        <f>AVERAGE(Q40,O40)</f>
        <v>2</v>
      </c>
      <c r="S40" s="570">
        <f>+O40</f>
        <v>2</v>
      </c>
      <c r="T40" s="28"/>
      <c r="U40" s="570">
        <f>+'F2.2'!I29</f>
        <v>2</v>
      </c>
      <c r="V40" s="569">
        <f>AVERAGE(U40,S40)</f>
        <v>2</v>
      </c>
      <c r="W40" s="570">
        <f>+S40</f>
        <v>2</v>
      </c>
      <c r="X40" s="28"/>
      <c r="Y40" s="570">
        <f>+'F2.2'!J29</f>
        <v>2</v>
      </c>
      <c r="Z40" s="569">
        <f>AVERAGE(Y40,W40)</f>
        <v>2</v>
      </c>
      <c r="AA40" s="570">
        <f>+W40</f>
        <v>2</v>
      </c>
      <c r="AB40" s="28"/>
      <c r="AC40" s="570">
        <f>+'F2.2'!K29</f>
        <v>2</v>
      </c>
      <c r="AD40" s="569">
        <f>AVERAGE(AC40,AA40)</f>
        <v>2</v>
      </c>
      <c r="AE40" s="570">
        <f>+AA40</f>
        <v>2</v>
      </c>
      <c r="AF40" s="28"/>
      <c r="AG40" s="570">
        <f>+'F2.2'!L29</f>
        <v>2</v>
      </c>
      <c r="AH40" s="569">
        <f>AVERAGE(AG40,AE40)</f>
        <v>2</v>
      </c>
      <c r="AI40" s="570">
        <f>+AE40</f>
        <v>2</v>
      </c>
      <c r="AJ40" s="28"/>
      <c r="AK40" s="570">
        <f>+'F2.2'!M29</f>
        <v>2</v>
      </c>
      <c r="AL40" s="569">
        <f>AVERAGE(AK40,AI40)</f>
        <v>2</v>
      </c>
      <c r="AM40" s="28"/>
      <c r="AN40" s="21"/>
    </row>
    <row r="41" spans="2:40">
      <c r="B41" s="97"/>
      <c r="C41" s="162" t="s">
        <v>268</v>
      </c>
      <c r="D41" s="162"/>
      <c r="E41" s="162"/>
      <c r="F41" s="162"/>
      <c r="G41" s="162"/>
      <c r="H41" s="162"/>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67"/>
    </row>
    <row r="42" spans="2:40">
      <c r="B42" s="97"/>
      <c r="C42" s="162" t="s">
        <v>269</v>
      </c>
      <c r="D42" s="162"/>
      <c r="E42" s="162"/>
      <c r="F42" s="162"/>
      <c r="G42" s="162"/>
      <c r="H42" s="162"/>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67"/>
    </row>
    <row r="43" spans="2:40">
      <c r="B43" s="97"/>
      <c r="C43" s="92"/>
      <c r="D43" s="476"/>
      <c r="E43" s="968"/>
      <c r="F43" s="969"/>
      <c r="G43" s="969"/>
      <c r="H43" s="970"/>
      <c r="I43" s="476"/>
      <c r="J43" s="952"/>
      <c r="K43" s="952"/>
      <c r="L43" s="952"/>
      <c r="M43" s="952"/>
      <c r="N43" s="476"/>
      <c r="O43" s="952"/>
      <c r="P43" s="952"/>
      <c r="Q43" s="952"/>
      <c r="R43" s="952"/>
      <c r="S43" s="952"/>
      <c r="T43" s="952"/>
      <c r="U43" s="952"/>
      <c r="V43" s="952"/>
      <c r="W43" s="952"/>
      <c r="X43" s="952"/>
      <c r="Y43" s="952"/>
      <c r="Z43" s="952"/>
      <c r="AA43" s="432"/>
      <c r="AB43" s="432"/>
      <c r="AC43" s="432"/>
      <c r="AD43" s="432"/>
      <c r="AE43" s="952"/>
      <c r="AF43" s="952"/>
      <c r="AG43" s="952"/>
      <c r="AH43" s="952"/>
      <c r="AI43" s="952"/>
      <c r="AJ43" s="952"/>
      <c r="AK43" s="952"/>
      <c r="AL43" s="952"/>
      <c r="AM43" s="67"/>
    </row>
    <row r="44" spans="2:40">
      <c r="B44" s="89" t="s">
        <v>280</v>
      </c>
      <c r="C44" s="103" t="s">
        <v>281</v>
      </c>
      <c r="D44" s="476"/>
      <c r="E44" s="968"/>
      <c r="F44" s="969"/>
      <c r="G44" s="969"/>
      <c r="H44" s="970"/>
      <c r="I44" s="476"/>
      <c r="J44" s="952"/>
      <c r="K44" s="952"/>
      <c r="L44" s="952"/>
      <c r="M44" s="952"/>
      <c r="N44" s="476"/>
      <c r="O44" s="952"/>
      <c r="P44" s="952"/>
      <c r="Q44" s="952"/>
      <c r="R44" s="952"/>
      <c r="S44" s="952"/>
      <c r="T44" s="952"/>
      <c r="U44" s="952"/>
      <c r="V44" s="952"/>
      <c r="W44" s="952"/>
      <c r="X44" s="952"/>
      <c r="Y44" s="952"/>
      <c r="Z44" s="952"/>
      <c r="AA44" s="432"/>
      <c r="AB44" s="432"/>
      <c r="AC44" s="432"/>
      <c r="AD44" s="432"/>
      <c r="AE44" s="952"/>
      <c r="AF44" s="952"/>
      <c r="AG44" s="952"/>
      <c r="AH44" s="952"/>
      <c r="AI44" s="952"/>
      <c r="AJ44" s="952"/>
      <c r="AK44" s="952"/>
      <c r="AL44" s="952"/>
      <c r="AM44" s="67"/>
    </row>
    <row r="45" spans="2:40">
      <c r="B45" s="97"/>
      <c r="C45" s="162" t="s">
        <v>266</v>
      </c>
      <c r="D45" s="476"/>
      <c r="E45" s="968"/>
      <c r="F45" s="969"/>
      <c r="G45" s="969"/>
      <c r="H45" s="970"/>
      <c r="I45" s="476"/>
      <c r="J45" s="952"/>
      <c r="K45" s="952"/>
      <c r="L45" s="952"/>
      <c r="M45" s="952"/>
      <c r="N45" s="476"/>
      <c r="O45" s="952"/>
      <c r="P45" s="952"/>
      <c r="Q45" s="952"/>
      <c r="R45" s="952"/>
      <c r="S45" s="952"/>
      <c r="T45" s="952"/>
      <c r="U45" s="952"/>
      <c r="V45" s="952"/>
      <c r="W45" s="952"/>
      <c r="X45" s="952"/>
      <c r="Y45" s="952"/>
      <c r="Z45" s="952"/>
      <c r="AA45" s="432"/>
      <c r="AB45" s="432"/>
      <c r="AC45" s="432"/>
      <c r="AD45" s="432"/>
      <c r="AE45" s="952"/>
      <c r="AF45" s="952"/>
      <c r="AG45" s="952"/>
      <c r="AH45" s="952"/>
      <c r="AI45" s="952"/>
      <c r="AJ45" s="952"/>
      <c r="AK45" s="952"/>
      <c r="AL45" s="952"/>
      <c r="AM45" s="67"/>
    </row>
    <row r="46" spans="2:40">
      <c r="B46" s="97"/>
      <c r="C46" s="162" t="s">
        <v>267</v>
      </c>
      <c r="D46" s="476">
        <v>154.49</v>
      </c>
      <c r="E46" s="968">
        <v>154.49</v>
      </c>
      <c r="F46" s="969"/>
      <c r="G46" s="969"/>
      <c r="H46" s="970"/>
      <c r="I46" s="476">
        <v>160.44</v>
      </c>
      <c r="J46" s="952">
        <v>160.44</v>
      </c>
      <c r="K46" s="952"/>
      <c r="L46" s="952"/>
      <c r="M46" s="952"/>
      <c r="N46" s="476">
        <v>166.62</v>
      </c>
      <c r="O46" s="952">
        <v>166.62</v>
      </c>
      <c r="P46" s="952"/>
      <c r="Q46" s="952"/>
      <c r="R46" s="952"/>
      <c r="S46" s="952">
        <v>179.94</v>
      </c>
      <c r="T46" s="952"/>
      <c r="U46" s="952"/>
      <c r="V46" s="952"/>
      <c r="W46" s="952">
        <v>188.02</v>
      </c>
      <c r="X46" s="952"/>
      <c r="Y46" s="952"/>
      <c r="Z46" s="952"/>
      <c r="AA46" s="952">
        <v>196.46</v>
      </c>
      <c r="AB46" s="952"/>
      <c r="AC46" s="952"/>
      <c r="AD46" s="952"/>
      <c r="AE46" s="952">
        <v>205.29</v>
      </c>
      <c r="AF46" s="952"/>
      <c r="AG46" s="952"/>
      <c r="AH46" s="952"/>
      <c r="AI46" s="987">
        <v>214.5</v>
      </c>
      <c r="AJ46" s="987"/>
      <c r="AK46" s="987"/>
      <c r="AL46" s="987"/>
      <c r="AM46" s="67"/>
    </row>
    <row r="47" spans="2:40">
      <c r="B47" s="97"/>
      <c r="C47" s="162" t="s">
        <v>268</v>
      </c>
      <c r="D47" s="476"/>
      <c r="E47" s="968"/>
      <c r="F47" s="969"/>
      <c r="G47" s="969"/>
      <c r="H47" s="970"/>
      <c r="I47" s="476"/>
      <c r="J47" s="952"/>
      <c r="K47" s="952"/>
      <c r="L47" s="952"/>
      <c r="M47" s="952"/>
      <c r="N47" s="476"/>
      <c r="O47" s="952"/>
      <c r="P47" s="952"/>
      <c r="Q47" s="952"/>
      <c r="R47" s="952"/>
      <c r="S47" s="952"/>
      <c r="T47" s="952"/>
      <c r="U47" s="952"/>
      <c r="V47" s="952"/>
      <c r="W47" s="952"/>
      <c r="X47" s="952"/>
      <c r="Y47" s="952"/>
      <c r="Z47" s="952"/>
      <c r="AA47" s="432"/>
      <c r="AB47" s="432"/>
      <c r="AC47" s="432"/>
      <c r="AD47" s="432"/>
      <c r="AE47" s="952"/>
      <c r="AF47" s="952"/>
      <c r="AG47" s="952"/>
      <c r="AH47" s="952"/>
      <c r="AI47" s="952"/>
      <c r="AJ47" s="952"/>
      <c r="AK47" s="952"/>
      <c r="AL47" s="952"/>
      <c r="AM47" s="67"/>
    </row>
    <row r="48" spans="2:40">
      <c r="B48" s="97"/>
      <c r="C48" s="162" t="s">
        <v>269</v>
      </c>
      <c r="D48" s="476"/>
      <c r="E48" s="968"/>
      <c r="F48" s="969"/>
      <c r="G48" s="969"/>
      <c r="H48" s="970"/>
      <c r="I48" s="476"/>
      <c r="J48" s="952"/>
      <c r="K48" s="952"/>
      <c r="L48" s="952"/>
      <c r="M48" s="952"/>
      <c r="N48" s="476"/>
      <c r="O48" s="952"/>
      <c r="P48" s="952"/>
      <c r="Q48" s="952"/>
      <c r="R48" s="952"/>
      <c r="S48" s="952"/>
      <c r="T48" s="952"/>
      <c r="U48" s="952"/>
      <c r="V48" s="952"/>
      <c r="W48" s="952"/>
      <c r="X48" s="952"/>
      <c r="Y48" s="952"/>
      <c r="Z48" s="952"/>
      <c r="AA48" s="432"/>
      <c r="AB48" s="432"/>
      <c r="AC48" s="432"/>
      <c r="AD48" s="432"/>
      <c r="AE48" s="952"/>
      <c r="AF48" s="952"/>
      <c r="AG48" s="952"/>
      <c r="AH48" s="952"/>
      <c r="AI48" s="952"/>
      <c r="AJ48" s="952"/>
      <c r="AK48" s="952"/>
      <c r="AL48" s="952"/>
      <c r="AM48" s="67"/>
    </row>
    <row r="49" spans="2:40">
      <c r="B49" s="97"/>
      <c r="C49" s="92"/>
      <c r="D49" s="476"/>
      <c r="E49" s="968"/>
      <c r="F49" s="969"/>
      <c r="G49" s="969"/>
      <c r="H49" s="970"/>
      <c r="I49" s="476"/>
      <c r="J49" s="952"/>
      <c r="K49" s="952"/>
      <c r="L49" s="952"/>
      <c r="M49" s="952"/>
      <c r="N49" s="476"/>
      <c r="O49" s="952"/>
      <c r="P49" s="952"/>
      <c r="Q49" s="952"/>
      <c r="R49" s="952"/>
      <c r="S49" s="952"/>
      <c r="T49" s="952"/>
      <c r="U49" s="952"/>
      <c r="V49" s="952"/>
      <c r="W49" s="952"/>
      <c r="X49" s="952"/>
      <c r="Y49" s="952"/>
      <c r="Z49" s="952"/>
      <c r="AA49" s="432"/>
      <c r="AB49" s="432"/>
      <c r="AC49" s="432"/>
      <c r="AD49" s="432"/>
      <c r="AE49" s="952"/>
      <c r="AF49" s="952"/>
      <c r="AG49" s="952"/>
      <c r="AH49" s="952"/>
      <c r="AI49" s="952"/>
      <c r="AJ49" s="952"/>
      <c r="AK49" s="952"/>
      <c r="AL49" s="952"/>
      <c r="AM49" s="67"/>
    </row>
    <row r="50" spans="2:40">
      <c r="B50" s="89" t="s">
        <v>282</v>
      </c>
      <c r="C50" s="101" t="s">
        <v>283</v>
      </c>
      <c r="D50" s="476"/>
      <c r="E50" s="968"/>
      <c r="F50" s="969"/>
      <c r="G50" s="969"/>
      <c r="H50" s="970"/>
      <c r="I50" s="476"/>
      <c r="J50" s="952"/>
      <c r="K50" s="952"/>
      <c r="L50" s="952"/>
      <c r="M50" s="952"/>
      <c r="N50" s="476"/>
      <c r="O50" s="952"/>
      <c r="P50" s="952"/>
      <c r="Q50" s="952"/>
      <c r="R50" s="952"/>
      <c r="S50" s="952"/>
      <c r="T50" s="952"/>
      <c r="U50" s="952"/>
      <c r="V50" s="952"/>
      <c r="W50" s="952"/>
      <c r="X50" s="952"/>
      <c r="Y50" s="952"/>
      <c r="Z50" s="952"/>
      <c r="AA50" s="432"/>
      <c r="AB50" s="432"/>
      <c r="AC50" s="432"/>
      <c r="AD50" s="432"/>
      <c r="AE50" s="952"/>
      <c r="AF50" s="952"/>
      <c r="AG50" s="952"/>
      <c r="AH50" s="952"/>
      <c r="AI50" s="952"/>
      <c r="AJ50" s="952"/>
      <c r="AK50" s="952"/>
      <c r="AL50" s="952"/>
      <c r="AM50" s="67"/>
    </row>
    <row r="51" spans="2:40">
      <c r="B51" s="97"/>
      <c r="C51" s="162" t="s">
        <v>266</v>
      </c>
      <c r="D51" s="476"/>
      <c r="E51" s="968"/>
      <c r="F51" s="969"/>
      <c r="G51" s="969"/>
      <c r="H51" s="970"/>
      <c r="I51" s="476"/>
      <c r="J51" s="952"/>
      <c r="K51" s="952"/>
      <c r="L51" s="952"/>
      <c r="M51" s="952"/>
      <c r="N51" s="476"/>
      <c r="O51" s="952"/>
      <c r="P51" s="952"/>
      <c r="Q51" s="952"/>
      <c r="R51" s="952"/>
      <c r="S51" s="952"/>
      <c r="T51" s="952"/>
      <c r="U51" s="952"/>
      <c r="V51" s="952"/>
      <c r="W51" s="952"/>
      <c r="X51" s="952"/>
      <c r="Y51" s="952"/>
      <c r="Z51" s="952"/>
      <c r="AA51" s="432"/>
      <c r="AB51" s="432"/>
      <c r="AC51" s="432"/>
      <c r="AD51" s="432"/>
      <c r="AE51" s="952"/>
      <c r="AF51" s="952"/>
      <c r="AG51" s="952"/>
      <c r="AH51" s="952"/>
      <c r="AI51" s="952"/>
      <c r="AJ51" s="952"/>
      <c r="AK51" s="952"/>
      <c r="AL51" s="952"/>
      <c r="AM51" s="67"/>
    </row>
    <row r="52" spans="2:40">
      <c r="B52" s="97"/>
      <c r="C52" s="162" t="s">
        <v>267</v>
      </c>
      <c r="D52" s="571">
        <f>+D40*D46/100</f>
        <v>3.0898000000000003</v>
      </c>
      <c r="E52" s="953">
        <f>+H40*E46/100</f>
        <v>3.0898000000000003</v>
      </c>
      <c r="F52" s="954"/>
      <c r="G52" s="954"/>
      <c r="H52" s="955"/>
      <c r="I52" s="571">
        <f>+I40*I46/100</f>
        <v>3.2088000000000001</v>
      </c>
      <c r="J52" s="953">
        <f>+M40*J46/100</f>
        <v>3.2088000000000001</v>
      </c>
      <c r="K52" s="954"/>
      <c r="L52" s="954"/>
      <c r="M52" s="955"/>
      <c r="N52" s="571">
        <f>+N40*N46/100</f>
        <v>3.3324000000000003</v>
      </c>
      <c r="O52" s="953">
        <f>+R40*O46/100</f>
        <v>3.3324000000000003</v>
      </c>
      <c r="P52" s="954"/>
      <c r="Q52" s="954"/>
      <c r="R52" s="955"/>
      <c r="S52" s="953">
        <f>+V40*S46/100</f>
        <v>3.5987999999999998</v>
      </c>
      <c r="T52" s="954"/>
      <c r="U52" s="954"/>
      <c r="V52" s="955"/>
      <c r="W52" s="953">
        <f>+Z40*W46/100</f>
        <v>3.7604000000000002</v>
      </c>
      <c r="X52" s="954"/>
      <c r="Y52" s="954"/>
      <c r="Z52" s="955"/>
      <c r="AA52" s="953">
        <f>+AD40*AA46/100</f>
        <v>3.9292000000000002</v>
      </c>
      <c r="AB52" s="954"/>
      <c r="AC52" s="954"/>
      <c r="AD52" s="955"/>
      <c r="AE52" s="953">
        <f>+AH40*AE46/100</f>
        <v>4.1057999999999995</v>
      </c>
      <c r="AF52" s="954"/>
      <c r="AG52" s="954"/>
      <c r="AH52" s="955"/>
      <c r="AI52" s="953">
        <f>+AL40*AI46/100</f>
        <v>4.29</v>
      </c>
      <c r="AJ52" s="954"/>
      <c r="AK52" s="954"/>
      <c r="AL52" s="955"/>
      <c r="AM52" s="67"/>
    </row>
    <row r="53" spans="2:40">
      <c r="B53" s="97"/>
      <c r="C53" s="162" t="s">
        <v>268</v>
      </c>
      <c r="D53" s="476"/>
      <c r="E53" s="968"/>
      <c r="F53" s="969"/>
      <c r="G53" s="969"/>
      <c r="H53" s="970"/>
      <c r="I53" s="476"/>
      <c r="J53" s="952"/>
      <c r="K53" s="952"/>
      <c r="L53" s="952"/>
      <c r="M53" s="952"/>
      <c r="N53" s="476"/>
      <c r="O53" s="952"/>
      <c r="P53" s="952"/>
      <c r="Q53" s="952"/>
      <c r="R53" s="952"/>
      <c r="S53" s="952"/>
      <c r="T53" s="952"/>
      <c r="U53" s="952"/>
      <c r="V53" s="952"/>
      <c r="W53" s="952"/>
      <c r="X53" s="952"/>
      <c r="Y53" s="952"/>
      <c r="Z53" s="952"/>
      <c r="AA53" s="432"/>
      <c r="AB53" s="432"/>
      <c r="AC53" s="432"/>
      <c r="AD53" s="432"/>
      <c r="AE53" s="952"/>
      <c r="AF53" s="952"/>
      <c r="AG53" s="952"/>
      <c r="AH53" s="952"/>
      <c r="AI53" s="952"/>
      <c r="AJ53" s="952"/>
      <c r="AK53" s="952"/>
      <c r="AL53" s="952"/>
      <c r="AM53" s="67"/>
    </row>
    <row r="54" spans="2:40">
      <c r="B54" s="97"/>
      <c r="C54" s="162" t="s">
        <v>269</v>
      </c>
      <c r="D54" s="476"/>
      <c r="E54" s="968"/>
      <c r="F54" s="969"/>
      <c r="G54" s="969"/>
      <c r="H54" s="970"/>
      <c r="I54" s="476"/>
      <c r="J54" s="952"/>
      <c r="K54" s="952"/>
      <c r="L54" s="952"/>
      <c r="M54" s="952"/>
      <c r="N54" s="476"/>
      <c r="O54" s="952"/>
      <c r="P54" s="952"/>
      <c r="Q54" s="952"/>
      <c r="R54" s="952"/>
      <c r="S54" s="952"/>
      <c r="T54" s="952"/>
      <c r="U54" s="952"/>
      <c r="V54" s="952"/>
      <c r="W54" s="952"/>
      <c r="X54" s="952"/>
      <c r="Y54" s="952"/>
      <c r="Z54" s="952"/>
      <c r="AA54" s="432"/>
      <c r="AB54" s="432"/>
      <c r="AC54" s="432"/>
      <c r="AD54" s="432"/>
      <c r="AE54" s="952"/>
      <c r="AF54" s="952"/>
      <c r="AG54" s="952"/>
      <c r="AH54" s="952"/>
      <c r="AI54" s="952"/>
      <c r="AJ54" s="952"/>
      <c r="AK54" s="952"/>
      <c r="AL54" s="952"/>
      <c r="AM54" s="67"/>
    </row>
    <row r="55" spans="2:40">
      <c r="B55" s="93" t="s">
        <v>284</v>
      </c>
      <c r="C55" s="94" t="s">
        <v>276</v>
      </c>
      <c r="D55" s="436"/>
      <c r="E55" s="436"/>
      <c r="F55" s="436"/>
      <c r="G55" s="436"/>
      <c r="H55" s="436"/>
      <c r="I55" s="478"/>
      <c r="J55" s="951"/>
      <c r="K55" s="951"/>
      <c r="L55" s="951"/>
      <c r="M55" s="951"/>
      <c r="N55" s="136"/>
      <c r="O55" s="951"/>
      <c r="P55" s="951"/>
      <c r="Q55" s="951"/>
      <c r="R55" s="951"/>
      <c r="S55" s="951"/>
      <c r="T55" s="951"/>
      <c r="U55" s="951"/>
      <c r="V55" s="951"/>
      <c r="W55" s="951"/>
      <c r="X55" s="951"/>
      <c r="Y55" s="951"/>
      <c r="Z55" s="951"/>
      <c r="AA55" s="136"/>
      <c r="AB55" s="136"/>
      <c r="AC55" s="136"/>
      <c r="AD55" s="136"/>
      <c r="AE55" s="951"/>
      <c r="AF55" s="951"/>
      <c r="AG55" s="951"/>
      <c r="AH55" s="951"/>
      <c r="AI55" s="951"/>
      <c r="AJ55" s="951"/>
      <c r="AK55" s="951"/>
      <c r="AL55" s="951"/>
      <c r="AM55" s="72"/>
    </row>
    <row r="56" spans="2:40">
      <c r="B56" s="95"/>
      <c r="C56" s="96"/>
      <c r="D56" s="956" t="s">
        <v>285</v>
      </c>
      <c r="E56" s="957"/>
      <c r="F56" s="957"/>
      <c r="G56" s="957"/>
      <c r="H56" s="957"/>
      <c r="I56" s="957"/>
      <c r="J56" s="957"/>
      <c r="K56" s="957"/>
      <c r="L56" s="957"/>
      <c r="M56" s="957"/>
      <c r="N56" s="957"/>
      <c r="O56" s="957"/>
      <c r="P56" s="957"/>
      <c r="Q56" s="957"/>
      <c r="R56" s="958"/>
      <c r="S56" s="56" t="s">
        <v>258</v>
      </c>
      <c r="T56" s="56" t="s">
        <v>259</v>
      </c>
      <c r="U56" s="56" t="s">
        <v>260</v>
      </c>
      <c r="V56" s="56" t="s">
        <v>257</v>
      </c>
      <c r="W56" s="56" t="s">
        <v>258</v>
      </c>
      <c r="X56" s="56" t="s">
        <v>259</v>
      </c>
      <c r="Y56" s="56" t="s">
        <v>260</v>
      </c>
      <c r="Z56" s="56" t="s">
        <v>257</v>
      </c>
      <c r="AA56" s="56" t="s">
        <v>258</v>
      </c>
      <c r="AB56" s="56" t="s">
        <v>259</v>
      </c>
      <c r="AC56" s="56" t="s">
        <v>260</v>
      </c>
      <c r="AD56" s="56" t="s">
        <v>257</v>
      </c>
      <c r="AE56" s="56" t="s">
        <v>258</v>
      </c>
      <c r="AF56" s="56" t="s">
        <v>259</v>
      </c>
      <c r="AG56" s="56" t="s">
        <v>260</v>
      </c>
      <c r="AH56" s="56" t="s">
        <v>257</v>
      </c>
      <c r="AI56" s="56" t="s">
        <v>258</v>
      </c>
      <c r="AJ56" s="56" t="s">
        <v>259</v>
      </c>
      <c r="AK56" s="56" t="s">
        <v>260</v>
      </c>
      <c r="AL56" s="56" t="s">
        <v>257</v>
      </c>
      <c r="AM56" s="71"/>
      <c r="AN56" s="21"/>
    </row>
    <row r="57" spans="2:40">
      <c r="B57" s="89">
        <v>3</v>
      </c>
      <c r="C57" s="90" t="s">
        <v>286</v>
      </c>
      <c r="D57" s="959"/>
      <c r="E57" s="960"/>
      <c r="F57" s="960"/>
      <c r="G57" s="960"/>
      <c r="H57" s="960"/>
      <c r="I57" s="960"/>
      <c r="J57" s="960"/>
      <c r="K57" s="960"/>
      <c r="L57" s="960"/>
      <c r="M57" s="960"/>
      <c r="N57" s="960"/>
      <c r="O57" s="960"/>
      <c r="P57" s="960"/>
      <c r="Q57" s="960"/>
      <c r="R57" s="961"/>
      <c r="S57" s="44"/>
      <c r="T57" s="44"/>
      <c r="U57" s="44"/>
      <c r="V57" s="44"/>
      <c r="W57" s="44"/>
      <c r="X57" s="44"/>
      <c r="Y57" s="44"/>
      <c r="Z57" s="44"/>
      <c r="AA57" s="44"/>
      <c r="AB57" s="44"/>
      <c r="AC57" s="44"/>
      <c r="AD57" s="44"/>
      <c r="AE57" s="44"/>
      <c r="AF57" s="44"/>
      <c r="AG57" s="44"/>
      <c r="AH57" s="44"/>
      <c r="AI57" s="44"/>
      <c r="AJ57" s="44"/>
      <c r="AK57" s="44"/>
      <c r="AL57" s="44"/>
      <c r="AM57" s="67"/>
    </row>
    <row r="58" spans="2:40">
      <c r="B58" s="89"/>
      <c r="C58" s="90"/>
      <c r="D58" s="959"/>
      <c r="E58" s="960"/>
      <c r="F58" s="960"/>
      <c r="G58" s="960"/>
      <c r="H58" s="960"/>
      <c r="I58" s="960"/>
      <c r="J58" s="960"/>
      <c r="K58" s="960"/>
      <c r="L58" s="960"/>
      <c r="M58" s="960"/>
      <c r="N58" s="960"/>
      <c r="O58" s="960"/>
      <c r="P58" s="960"/>
      <c r="Q58" s="960"/>
      <c r="R58" s="961"/>
      <c r="S58" s="44"/>
      <c r="T58" s="44"/>
      <c r="U58" s="44"/>
      <c r="V58" s="44"/>
      <c r="W58" s="44"/>
      <c r="X58" s="44"/>
      <c r="Y58" s="44"/>
      <c r="Z58" s="44"/>
      <c r="AA58" s="44"/>
      <c r="AB58" s="44"/>
      <c r="AC58" s="44"/>
      <c r="AD58" s="44"/>
      <c r="AE58" s="44"/>
      <c r="AF58" s="44"/>
      <c r="AG58" s="44"/>
      <c r="AH58" s="44"/>
      <c r="AI58" s="44"/>
      <c r="AJ58" s="44"/>
      <c r="AK58" s="44"/>
      <c r="AL58" s="44"/>
      <c r="AM58" s="67"/>
    </row>
    <row r="59" spans="2:40">
      <c r="B59" s="89" t="s">
        <v>287</v>
      </c>
      <c r="C59" s="101" t="s">
        <v>288</v>
      </c>
      <c r="D59" s="959"/>
      <c r="E59" s="960"/>
      <c r="F59" s="960"/>
      <c r="G59" s="960"/>
      <c r="H59" s="960"/>
      <c r="I59" s="960"/>
      <c r="J59" s="960"/>
      <c r="K59" s="960"/>
      <c r="L59" s="960"/>
      <c r="M59" s="960"/>
      <c r="N59" s="960"/>
      <c r="O59" s="960"/>
      <c r="P59" s="960"/>
      <c r="Q59" s="960"/>
      <c r="R59" s="961"/>
      <c r="S59" s="44"/>
      <c r="T59" s="44"/>
      <c r="U59" s="44"/>
      <c r="V59" s="44"/>
      <c r="W59" s="44"/>
      <c r="X59" s="44"/>
      <c r="Y59" s="44"/>
      <c r="Z59" s="44"/>
      <c r="AA59" s="44"/>
      <c r="AB59" s="44"/>
      <c r="AC59" s="44"/>
      <c r="AD59" s="44"/>
      <c r="AE59" s="44"/>
      <c r="AF59" s="44"/>
      <c r="AG59" s="44"/>
      <c r="AH59" s="44"/>
      <c r="AI59" s="44"/>
      <c r="AJ59" s="44"/>
      <c r="AK59" s="44"/>
      <c r="AL59" s="44"/>
      <c r="AM59" s="67"/>
    </row>
    <row r="60" spans="2:40">
      <c r="B60" s="97"/>
      <c r="C60" s="162" t="s">
        <v>289</v>
      </c>
      <c r="D60" s="959"/>
      <c r="E60" s="960"/>
      <c r="F60" s="960"/>
      <c r="G60" s="960"/>
      <c r="H60" s="960"/>
      <c r="I60" s="960"/>
      <c r="J60" s="960"/>
      <c r="K60" s="960"/>
      <c r="L60" s="960"/>
      <c r="M60" s="960"/>
      <c r="N60" s="960"/>
      <c r="O60" s="960"/>
      <c r="P60" s="960"/>
      <c r="Q60" s="960"/>
      <c r="R60" s="961"/>
      <c r="S60" s="44"/>
      <c r="T60" s="44"/>
      <c r="U60" s="44"/>
      <c r="V60" s="44"/>
      <c r="W60" s="44"/>
      <c r="X60" s="44"/>
      <c r="Y60" s="44"/>
      <c r="Z60" s="44"/>
      <c r="AA60" s="44"/>
      <c r="AB60" s="44"/>
      <c r="AC60" s="44"/>
      <c r="AD60" s="44"/>
      <c r="AE60" s="44"/>
      <c r="AF60" s="44"/>
      <c r="AG60" s="44"/>
      <c r="AH60" s="44"/>
      <c r="AI60" s="44"/>
      <c r="AJ60" s="44"/>
      <c r="AK60" s="44"/>
      <c r="AL60" s="44"/>
      <c r="AM60" s="67"/>
    </row>
    <row r="61" spans="2:40">
      <c r="B61" s="97"/>
      <c r="C61" s="92"/>
      <c r="D61" s="959"/>
      <c r="E61" s="960"/>
      <c r="F61" s="960"/>
      <c r="G61" s="960"/>
      <c r="H61" s="960"/>
      <c r="I61" s="960"/>
      <c r="J61" s="960"/>
      <c r="K61" s="960"/>
      <c r="L61" s="960"/>
      <c r="M61" s="960"/>
      <c r="N61" s="960"/>
      <c r="O61" s="960"/>
      <c r="P61" s="960"/>
      <c r="Q61" s="960"/>
      <c r="R61" s="961"/>
      <c r="S61" s="952"/>
      <c r="T61" s="952"/>
      <c r="U61" s="952"/>
      <c r="V61" s="952"/>
      <c r="W61" s="952"/>
      <c r="X61" s="952"/>
      <c r="Y61" s="952"/>
      <c r="Z61" s="952"/>
      <c r="AA61" s="432"/>
      <c r="AB61" s="432"/>
      <c r="AC61" s="432"/>
      <c r="AD61" s="432"/>
      <c r="AE61" s="952"/>
      <c r="AF61" s="952"/>
      <c r="AG61" s="952"/>
      <c r="AH61" s="952"/>
      <c r="AI61" s="952"/>
      <c r="AJ61" s="952"/>
      <c r="AK61" s="952"/>
      <c r="AL61" s="952"/>
      <c r="AM61" s="67"/>
    </row>
    <row r="62" spans="2:40" ht="40.9" customHeight="1">
      <c r="B62" s="89" t="s">
        <v>290</v>
      </c>
      <c r="C62" s="103" t="s">
        <v>291</v>
      </c>
      <c r="D62" s="959"/>
      <c r="E62" s="960"/>
      <c r="F62" s="960"/>
      <c r="G62" s="960"/>
      <c r="H62" s="960"/>
      <c r="I62" s="960"/>
      <c r="J62" s="960"/>
      <c r="K62" s="960"/>
      <c r="L62" s="960"/>
      <c r="M62" s="960"/>
      <c r="N62" s="960"/>
      <c r="O62" s="960"/>
      <c r="P62" s="960"/>
      <c r="Q62" s="960"/>
      <c r="R62" s="961"/>
      <c r="S62" s="952"/>
      <c r="T62" s="952"/>
      <c r="U62" s="952"/>
      <c r="V62" s="952"/>
      <c r="W62" s="952"/>
      <c r="X62" s="952"/>
      <c r="Y62" s="952"/>
      <c r="Z62" s="952"/>
      <c r="AA62" s="432"/>
      <c r="AB62" s="432"/>
      <c r="AC62" s="432"/>
      <c r="AD62" s="432"/>
      <c r="AE62" s="952"/>
      <c r="AF62" s="952"/>
      <c r="AG62" s="952"/>
      <c r="AH62" s="952"/>
      <c r="AI62" s="952"/>
      <c r="AJ62" s="952"/>
      <c r="AK62" s="952"/>
      <c r="AL62" s="952"/>
      <c r="AM62" s="67"/>
    </row>
    <row r="63" spans="2:40">
      <c r="B63" s="97"/>
      <c r="C63" s="162" t="s">
        <v>289</v>
      </c>
      <c r="D63" s="959"/>
      <c r="E63" s="960"/>
      <c r="F63" s="960"/>
      <c r="G63" s="960"/>
      <c r="H63" s="960"/>
      <c r="I63" s="960"/>
      <c r="J63" s="960"/>
      <c r="K63" s="960"/>
      <c r="L63" s="960"/>
      <c r="M63" s="960"/>
      <c r="N63" s="960"/>
      <c r="O63" s="960"/>
      <c r="P63" s="960"/>
      <c r="Q63" s="960"/>
      <c r="R63" s="961"/>
      <c r="S63" s="952"/>
      <c r="T63" s="952"/>
      <c r="U63" s="952"/>
      <c r="V63" s="952"/>
      <c r="W63" s="952"/>
      <c r="X63" s="952"/>
      <c r="Y63" s="952"/>
      <c r="Z63" s="952"/>
      <c r="AA63" s="432"/>
      <c r="AB63" s="432"/>
      <c r="AC63" s="432"/>
      <c r="AD63" s="432"/>
      <c r="AE63" s="952"/>
      <c r="AF63" s="952"/>
      <c r="AG63" s="952"/>
      <c r="AH63" s="952"/>
      <c r="AI63" s="952"/>
      <c r="AJ63" s="952"/>
      <c r="AK63" s="952"/>
      <c r="AL63" s="952"/>
      <c r="AM63" s="67"/>
    </row>
    <row r="64" spans="2:40">
      <c r="B64" s="97"/>
      <c r="C64" s="92"/>
      <c r="D64" s="959"/>
      <c r="E64" s="960"/>
      <c r="F64" s="960"/>
      <c r="G64" s="960"/>
      <c r="H64" s="960"/>
      <c r="I64" s="960"/>
      <c r="J64" s="960"/>
      <c r="K64" s="960"/>
      <c r="L64" s="960"/>
      <c r="M64" s="960"/>
      <c r="N64" s="960"/>
      <c r="O64" s="960"/>
      <c r="P64" s="960"/>
      <c r="Q64" s="960"/>
      <c r="R64" s="961"/>
      <c r="S64" s="952"/>
      <c r="T64" s="952"/>
      <c r="U64" s="952"/>
      <c r="V64" s="952"/>
      <c r="W64" s="952"/>
      <c r="X64" s="952"/>
      <c r="Y64" s="952"/>
      <c r="Z64" s="952"/>
      <c r="AA64" s="432"/>
      <c r="AB64" s="432"/>
      <c r="AC64" s="432"/>
      <c r="AD64" s="432"/>
      <c r="AE64" s="952"/>
      <c r="AF64" s="952"/>
      <c r="AG64" s="952"/>
      <c r="AH64" s="952"/>
      <c r="AI64" s="952"/>
      <c r="AJ64" s="952"/>
      <c r="AK64" s="952"/>
      <c r="AL64" s="952"/>
      <c r="AM64" s="67"/>
    </row>
    <row r="65" spans="2:39">
      <c r="B65" s="89" t="s">
        <v>292</v>
      </c>
      <c r="C65" s="101" t="s">
        <v>293</v>
      </c>
      <c r="D65" s="959"/>
      <c r="E65" s="960"/>
      <c r="F65" s="960"/>
      <c r="G65" s="960"/>
      <c r="H65" s="960"/>
      <c r="I65" s="960"/>
      <c r="J65" s="960"/>
      <c r="K65" s="960"/>
      <c r="L65" s="960"/>
      <c r="M65" s="960"/>
      <c r="N65" s="960"/>
      <c r="O65" s="960"/>
      <c r="P65" s="960"/>
      <c r="Q65" s="960"/>
      <c r="R65" s="961"/>
      <c r="S65" s="952"/>
      <c r="T65" s="952"/>
      <c r="U65" s="952"/>
      <c r="V65" s="952"/>
      <c r="W65" s="952"/>
      <c r="X65" s="952"/>
      <c r="Y65" s="952"/>
      <c r="Z65" s="952"/>
      <c r="AA65" s="432"/>
      <c r="AB65" s="432"/>
      <c r="AC65" s="432"/>
      <c r="AD65" s="432"/>
      <c r="AE65" s="952"/>
      <c r="AF65" s="952"/>
      <c r="AG65" s="952"/>
      <c r="AH65" s="952"/>
      <c r="AI65" s="952"/>
      <c r="AJ65" s="952"/>
      <c r="AK65" s="952"/>
      <c r="AL65" s="952"/>
      <c r="AM65" s="67"/>
    </row>
    <row r="66" spans="2:39">
      <c r="B66" s="97"/>
      <c r="C66" s="162" t="s">
        <v>289</v>
      </c>
      <c r="D66" s="959"/>
      <c r="E66" s="960"/>
      <c r="F66" s="960"/>
      <c r="G66" s="960"/>
      <c r="H66" s="960"/>
      <c r="I66" s="960"/>
      <c r="J66" s="960"/>
      <c r="K66" s="960"/>
      <c r="L66" s="960"/>
      <c r="M66" s="960"/>
      <c r="N66" s="960"/>
      <c r="O66" s="960"/>
      <c r="P66" s="960"/>
      <c r="Q66" s="960"/>
      <c r="R66" s="961"/>
      <c r="S66" s="952"/>
      <c r="T66" s="952"/>
      <c r="U66" s="952"/>
      <c r="V66" s="952"/>
      <c r="W66" s="952"/>
      <c r="X66" s="952"/>
      <c r="Y66" s="952"/>
      <c r="Z66" s="952"/>
      <c r="AA66" s="432"/>
      <c r="AB66" s="432"/>
      <c r="AC66" s="432"/>
      <c r="AD66" s="432"/>
      <c r="AE66" s="952"/>
      <c r="AF66" s="952"/>
      <c r="AG66" s="952"/>
      <c r="AH66" s="952"/>
      <c r="AI66" s="952"/>
      <c r="AJ66" s="952"/>
      <c r="AK66" s="952"/>
      <c r="AL66" s="952"/>
      <c r="AM66" s="67"/>
    </row>
    <row r="67" spans="2:39">
      <c r="B67" s="93" t="s">
        <v>294</v>
      </c>
      <c r="C67" s="94" t="s">
        <v>276</v>
      </c>
      <c r="D67" s="962"/>
      <c r="E67" s="963"/>
      <c r="F67" s="963"/>
      <c r="G67" s="963"/>
      <c r="H67" s="963"/>
      <c r="I67" s="963"/>
      <c r="J67" s="963"/>
      <c r="K67" s="963"/>
      <c r="L67" s="963"/>
      <c r="M67" s="963"/>
      <c r="N67" s="963"/>
      <c r="O67" s="963"/>
      <c r="P67" s="963"/>
      <c r="Q67" s="963"/>
      <c r="R67" s="964"/>
      <c r="S67" s="951"/>
      <c r="T67" s="951"/>
      <c r="U67" s="951"/>
      <c r="V67" s="951"/>
      <c r="W67" s="951"/>
      <c r="X67" s="951"/>
      <c r="Y67" s="951"/>
      <c r="Z67" s="951"/>
      <c r="AA67" s="136"/>
      <c r="AB67" s="136"/>
      <c r="AC67" s="136"/>
      <c r="AD67" s="136"/>
      <c r="AE67" s="951"/>
      <c r="AF67" s="951"/>
      <c r="AG67" s="951"/>
      <c r="AH67" s="951"/>
      <c r="AI67" s="951"/>
      <c r="AJ67" s="951"/>
      <c r="AK67" s="951"/>
      <c r="AL67" s="951"/>
      <c r="AM67" s="72"/>
    </row>
    <row r="68" spans="2:39" ht="14.45" thickBot="1">
      <c r="B68" s="98" t="s">
        <v>295</v>
      </c>
      <c r="C68" s="99" t="s">
        <v>296</v>
      </c>
      <c r="D68" s="572">
        <f>+D31+D52</f>
        <v>5.0937656000000011</v>
      </c>
      <c r="E68" s="943">
        <f>+E52+E31</f>
        <v>5.0937656000000011</v>
      </c>
      <c r="F68" s="944"/>
      <c r="G68" s="944"/>
      <c r="H68" s="944"/>
      <c r="I68" s="572">
        <f>+I31+I52</f>
        <v>5.2788304000000004</v>
      </c>
      <c r="J68" s="943">
        <f>+J52+J31</f>
        <v>5.2788304000000004</v>
      </c>
      <c r="K68" s="944"/>
      <c r="L68" s="944"/>
      <c r="M68" s="944"/>
      <c r="N68" s="572">
        <f>+N31+N52</f>
        <v>5.4905168</v>
      </c>
      <c r="O68" s="943">
        <f>+O52+O31</f>
        <v>5.4905168</v>
      </c>
      <c r="P68" s="944"/>
      <c r="Q68" s="944"/>
      <c r="R68" s="944"/>
      <c r="S68" s="943">
        <f>+S52+S31</f>
        <v>5.4265927999999999</v>
      </c>
      <c r="T68" s="944"/>
      <c r="U68" s="944"/>
      <c r="V68" s="944"/>
      <c r="W68" s="943">
        <f>+W52+W31</f>
        <v>5.6542576000000002</v>
      </c>
      <c r="X68" s="944"/>
      <c r="Y68" s="944"/>
      <c r="Z68" s="944"/>
      <c r="AA68" s="943">
        <f>+AA52+AA31</f>
        <v>5.9111440000000002</v>
      </c>
      <c r="AB68" s="944"/>
      <c r="AC68" s="944"/>
      <c r="AD68" s="944"/>
      <c r="AE68" s="943">
        <f>+AE52+AE31</f>
        <v>6.1758303999999988</v>
      </c>
      <c r="AF68" s="944"/>
      <c r="AG68" s="944"/>
      <c r="AH68" s="944"/>
      <c r="AI68" s="943">
        <f>+AI52+AI31</f>
        <v>6.4481168000000002</v>
      </c>
      <c r="AJ68" s="944"/>
      <c r="AK68" s="944"/>
      <c r="AL68" s="944"/>
      <c r="AM68" s="73"/>
    </row>
    <row r="69" spans="2:39">
      <c r="B69" s="45"/>
      <c r="C69" s="46"/>
      <c r="D69" s="46"/>
      <c r="E69" s="46"/>
      <c r="F69" s="46"/>
      <c r="G69" s="46"/>
      <c r="H69" s="46"/>
    </row>
    <row r="70" spans="2:39">
      <c r="B70" s="21" t="s">
        <v>247</v>
      </c>
    </row>
    <row r="71" spans="2:39">
      <c r="B71" s="21"/>
    </row>
    <row r="72" spans="2:39" ht="34.9" customHeight="1">
      <c r="B72" s="990" t="s">
        <v>297</v>
      </c>
      <c r="C72" s="990"/>
      <c r="D72" s="990"/>
      <c r="E72" s="990"/>
      <c r="F72" s="990"/>
      <c r="G72" s="990"/>
      <c r="H72" s="990"/>
      <c r="I72" s="990"/>
      <c r="J72" s="990"/>
      <c r="K72" s="990"/>
      <c r="L72" s="990"/>
      <c r="M72" s="990"/>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row>
    <row r="73" spans="2:39">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row>
    <row r="74" spans="2:39">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row>
    <row r="75" spans="2:39">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row>
    <row r="76" spans="2:39">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row>
    <row r="77" spans="2:39">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row>
    <row r="78" spans="2:39">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row>
    <row r="84" spans="17:17">
      <c r="Q84" s="39"/>
    </row>
  </sheetData>
  <mergeCells count="261">
    <mergeCell ref="B11:C11"/>
    <mergeCell ref="AA24:AD24"/>
    <mergeCell ref="AA31:AD31"/>
    <mergeCell ref="AA46:AD46"/>
    <mergeCell ref="AA52:AD52"/>
    <mergeCell ref="E68:H68"/>
    <mergeCell ref="AA68:AD68"/>
    <mergeCell ref="B72:M72"/>
    <mergeCell ref="S67:V67"/>
    <mergeCell ref="W67:Z67"/>
    <mergeCell ref="W54:Z54"/>
    <mergeCell ref="S43:V43"/>
    <mergeCell ref="W43:Z43"/>
    <mergeCell ref="S49:V49"/>
    <mergeCell ref="W49:Z49"/>
    <mergeCell ref="O25:R25"/>
    <mergeCell ref="O26:R26"/>
    <mergeCell ref="O27:R27"/>
    <mergeCell ref="O28:R28"/>
    <mergeCell ref="O29:R29"/>
    <mergeCell ref="O30:R30"/>
    <mergeCell ref="O54:R54"/>
    <mergeCell ref="O55:R55"/>
    <mergeCell ref="O68:R68"/>
    <mergeCell ref="W50:Z50"/>
    <mergeCell ref="S50:V50"/>
    <mergeCell ref="AE50:AH50"/>
    <mergeCell ref="AE67:AH67"/>
    <mergeCell ref="AI67:AL67"/>
    <mergeCell ref="S66:V66"/>
    <mergeCell ref="W66:Z66"/>
    <mergeCell ref="AE66:AH66"/>
    <mergeCell ref="AI66:AL66"/>
    <mergeCell ref="S64:V64"/>
    <mergeCell ref="W64:Z64"/>
    <mergeCell ref="AE64:AH64"/>
    <mergeCell ref="AI64:AL64"/>
    <mergeCell ref="S65:V65"/>
    <mergeCell ref="W65:Z65"/>
    <mergeCell ref="AE65:AH65"/>
    <mergeCell ref="AI65:AL65"/>
    <mergeCell ref="S63:V63"/>
    <mergeCell ref="W63:Z63"/>
    <mergeCell ref="AE63:AH63"/>
    <mergeCell ref="AI63:AL63"/>
    <mergeCell ref="S61:V61"/>
    <mergeCell ref="W61:Z61"/>
    <mergeCell ref="W53:Z53"/>
    <mergeCell ref="AE61:AH61"/>
    <mergeCell ref="AI61:AL61"/>
    <mergeCell ref="S62:V62"/>
    <mergeCell ref="W62:Z62"/>
    <mergeCell ref="AE62:AH62"/>
    <mergeCell ref="AI62:AL62"/>
    <mergeCell ref="S55:V55"/>
    <mergeCell ref="W55:Z55"/>
    <mergeCell ref="AE55:AH55"/>
    <mergeCell ref="AI55:AL55"/>
    <mergeCell ref="AI49:AL49"/>
    <mergeCell ref="S44:V44"/>
    <mergeCell ref="S68:V68"/>
    <mergeCell ref="W68:Z68"/>
    <mergeCell ref="AE68:AH68"/>
    <mergeCell ref="AI68:AL68"/>
    <mergeCell ref="AI47:AL47"/>
    <mergeCell ref="AI48:AL48"/>
    <mergeCell ref="AE48:AH48"/>
    <mergeCell ref="AE52:AH52"/>
    <mergeCell ref="AE53:AH53"/>
    <mergeCell ref="AE54:AH54"/>
    <mergeCell ref="W51:Z51"/>
    <mergeCell ref="S51:V51"/>
    <mergeCell ref="AE51:AH51"/>
    <mergeCell ref="AI52:AL52"/>
    <mergeCell ref="AI53:AL53"/>
    <mergeCell ref="AI54:AL54"/>
    <mergeCell ref="S52:V52"/>
    <mergeCell ref="S53:V53"/>
    <mergeCell ref="S54:V54"/>
    <mergeCell ref="AI50:AL50"/>
    <mergeCell ref="AI51:AL51"/>
    <mergeCell ref="W52:Z52"/>
    <mergeCell ref="S25:V25"/>
    <mergeCell ref="AE44:AH44"/>
    <mergeCell ref="AE45:AH45"/>
    <mergeCell ref="AE46:AH46"/>
    <mergeCell ref="AE47:AH47"/>
    <mergeCell ref="S45:V45"/>
    <mergeCell ref="S46:V46"/>
    <mergeCell ref="S47:V47"/>
    <mergeCell ref="S48:V48"/>
    <mergeCell ref="S26:V26"/>
    <mergeCell ref="AE49:AH49"/>
    <mergeCell ref="W22:Z22"/>
    <mergeCell ref="W23:Z23"/>
    <mergeCell ref="W24:Z24"/>
    <mergeCell ref="W25:Z25"/>
    <mergeCell ref="W26:Z26"/>
    <mergeCell ref="AI22:AL22"/>
    <mergeCell ref="AI23:AL23"/>
    <mergeCell ref="AI24:AL24"/>
    <mergeCell ref="AE31:AH31"/>
    <mergeCell ref="AE32:AH32"/>
    <mergeCell ref="AE33:AH33"/>
    <mergeCell ref="AI28:AL28"/>
    <mergeCell ref="AI29:AL29"/>
    <mergeCell ref="AE29:AH29"/>
    <mergeCell ref="AE43:AH43"/>
    <mergeCell ref="W44:Z44"/>
    <mergeCell ref="W45:Z45"/>
    <mergeCell ref="W46:Z46"/>
    <mergeCell ref="W47:Z47"/>
    <mergeCell ref="W48:Z48"/>
    <mergeCell ref="AI44:AL44"/>
    <mergeCell ref="AI45:AL45"/>
    <mergeCell ref="AI46:AL46"/>
    <mergeCell ref="S23:V23"/>
    <mergeCell ref="S24:V24"/>
    <mergeCell ref="AE22:AH22"/>
    <mergeCell ref="AE23:AH23"/>
    <mergeCell ref="AE24:AH24"/>
    <mergeCell ref="AE25:AH25"/>
    <mergeCell ref="S22:V22"/>
    <mergeCell ref="AI43:AL43"/>
    <mergeCell ref="S27:V27"/>
    <mergeCell ref="W27:Z27"/>
    <mergeCell ref="AE27:AH27"/>
    <mergeCell ref="AI27:AL27"/>
    <mergeCell ref="AI25:AL25"/>
    <mergeCell ref="AI26:AL26"/>
    <mergeCell ref="S34:V34"/>
    <mergeCell ref="W34:Z34"/>
    <mergeCell ref="AE34:AH34"/>
    <mergeCell ref="AI34:AL34"/>
    <mergeCell ref="AI30:AL30"/>
    <mergeCell ref="AI31:AL31"/>
    <mergeCell ref="AI32:AL32"/>
    <mergeCell ref="AI33:AL33"/>
    <mergeCell ref="AE26:AH26"/>
    <mergeCell ref="AE30:AH30"/>
    <mergeCell ref="AN9:AN10"/>
    <mergeCell ref="AN32:AN33"/>
    <mergeCell ref="W20:Z20"/>
    <mergeCell ref="W21:Z21"/>
    <mergeCell ref="AE20:AH20"/>
    <mergeCell ref="AE21:AH21"/>
    <mergeCell ref="AI20:AL20"/>
    <mergeCell ref="AI21:AL21"/>
    <mergeCell ref="S9:V9"/>
    <mergeCell ref="S31:V31"/>
    <mergeCell ref="S32:V32"/>
    <mergeCell ref="S33:V33"/>
    <mergeCell ref="W31:Z31"/>
    <mergeCell ref="W32:Z32"/>
    <mergeCell ref="W33:Z33"/>
    <mergeCell ref="S29:V29"/>
    <mergeCell ref="S28:V28"/>
    <mergeCell ref="S30:V30"/>
    <mergeCell ref="W28:Z28"/>
    <mergeCell ref="W29:Z29"/>
    <mergeCell ref="W30:Z30"/>
    <mergeCell ref="AE28:AH28"/>
    <mergeCell ref="S21:V21"/>
    <mergeCell ref="S20:V20"/>
    <mergeCell ref="B3:AM3"/>
    <mergeCell ref="B4:AM4"/>
    <mergeCell ref="B5:AM5"/>
    <mergeCell ref="B8:B10"/>
    <mergeCell ref="C8:C10"/>
    <mergeCell ref="AM8:AM10"/>
    <mergeCell ref="W9:Z9"/>
    <mergeCell ref="AE9:AH9"/>
    <mergeCell ref="AI9:AL9"/>
    <mergeCell ref="O9:R9"/>
    <mergeCell ref="J9:M9"/>
    <mergeCell ref="S8:V8"/>
    <mergeCell ref="W8:Z8"/>
    <mergeCell ref="AE8:AH8"/>
    <mergeCell ref="AI8:AL8"/>
    <mergeCell ref="AA8:AD8"/>
    <mergeCell ref="AA9:AD9"/>
    <mergeCell ref="D8:H8"/>
    <mergeCell ref="I8:M8"/>
    <mergeCell ref="N8:R8"/>
    <mergeCell ref="E9:H9"/>
    <mergeCell ref="O20:R20"/>
    <mergeCell ref="O21:R21"/>
    <mergeCell ref="J20:M20"/>
    <mergeCell ref="J21:M21"/>
    <mergeCell ref="O22:R22"/>
    <mergeCell ref="O23:R23"/>
    <mergeCell ref="O24:R24"/>
    <mergeCell ref="J26:M26"/>
    <mergeCell ref="J27:M27"/>
    <mergeCell ref="J22:M22"/>
    <mergeCell ref="J23:M23"/>
    <mergeCell ref="J24:M24"/>
    <mergeCell ref="J29:M29"/>
    <mergeCell ref="J30:M30"/>
    <mergeCell ref="J25:M25"/>
    <mergeCell ref="O49:R49"/>
    <mergeCell ref="O50:R50"/>
    <mergeCell ref="O51:R51"/>
    <mergeCell ref="O52:R52"/>
    <mergeCell ref="E53:H53"/>
    <mergeCell ref="O53:R53"/>
    <mergeCell ref="J28:M28"/>
    <mergeCell ref="O32:R32"/>
    <mergeCell ref="O33:R33"/>
    <mergeCell ref="O34:R34"/>
    <mergeCell ref="O43:R43"/>
    <mergeCell ref="O44:R44"/>
    <mergeCell ref="O45:R45"/>
    <mergeCell ref="O46:R46"/>
    <mergeCell ref="O47:R47"/>
    <mergeCell ref="O48:R48"/>
    <mergeCell ref="O31:R31"/>
    <mergeCell ref="E54:H54"/>
    <mergeCell ref="E20:H20"/>
    <mergeCell ref="E21:H21"/>
    <mergeCell ref="E22:H22"/>
    <mergeCell ref="E23:H23"/>
    <mergeCell ref="E24:H24"/>
    <mergeCell ref="E25:H25"/>
    <mergeCell ref="E26:H26"/>
    <mergeCell ref="E27:H27"/>
    <mergeCell ref="E28:H28"/>
    <mergeCell ref="E29:H29"/>
    <mergeCell ref="E30:H30"/>
    <mergeCell ref="E31:H31"/>
    <mergeCell ref="E32:H32"/>
    <mergeCell ref="E51:H51"/>
    <mergeCell ref="E47:H47"/>
    <mergeCell ref="E48:H48"/>
    <mergeCell ref="E49:H49"/>
    <mergeCell ref="E50:H50"/>
    <mergeCell ref="E52:H52"/>
    <mergeCell ref="J68:M68"/>
    <mergeCell ref="J31:M31"/>
    <mergeCell ref="J32:M32"/>
    <mergeCell ref="J33:M33"/>
    <mergeCell ref="J34:M34"/>
    <mergeCell ref="J43:M43"/>
    <mergeCell ref="J44:M44"/>
    <mergeCell ref="J45:M45"/>
    <mergeCell ref="J46:M46"/>
    <mergeCell ref="J47:M47"/>
    <mergeCell ref="J48:M48"/>
    <mergeCell ref="J49:M49"/>
    <mergeCell ref="J50:M50"/>
    <mergeCell ref="J51:M51"/>
    <mergeCell ref="J52:M52"/>
    <mergeCell ref="J53:M53"/>
    <mergeCell ref="J54:M54"/>
    <mergeCell ref="J55:M55"/>
    <mergeCell ref="D56:R67"/>
    <mergeCell ref="E33:H33"/>
    <mergeCell ref="E43:H43"/>
    <mergeCell ref="E44:H44"/>
    <mergeCell ref="E45:H45"/>
    <mergeCell ref="E46:H46"/>
  </mergeCells>
  <printOptions verticalCentered="1"/>
  <pageMargins left="0.15748031496062992" right="0.23622047244094491" top="0.23622047244094491" bottom="0.23622047244094491" header="0.23622047244094491" footer="0.23622047244094491"/>
  <pageSetup paperSize="9" scale="55" fitToWidth="2" fitToHeight="2" orientation="landscape" r:id="rId1"/>
  <headerFooter alignWithMargins="0"/>
  <colBreaks count="2" manualBreakCount="2">
    <brk id="13" max="71" man="1"/>
    <brk id="26" max="7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N36"/>
  <sheetViews>
    <sheetView showGridLines="0" view="pageBreakPreview" zoomScale="60" zoomScaleNormal="80" workbookViewId="0">
      <selection activeCell="M19" sqref="M19"/>
    </sheetView>
  </sheetViews>
  <sheetFormatPr defaultColWidth="9.28515625" defaultRowHeight="13.9"/>
  <cols>
    <col min="1" max="1" width="6.7109375" style="21" customWidth="1"/>
    <col min="2" max="2" width="7" style="21" customWidth="1"/>
    <col min="3" max="3" width="51.42578125" style="21" customWidth="1"/>
    <col min="4" max="4" width="17.5703125" style="21" customWidth="1"/>
    <col min="5" max="5" width="19.7109375" style="21" bestFit="1" customWidth="1"/>
    <col min="6" max="6" width="13.42578125" style="21" customWidth="1"/>
    <col min="7" max="14" width="18.7109375" style="21" customWidth="1"/>
    <col min="15" max="16384" width="9.28515625" style="21"/>
  </cols>
  <sheetData>
    <row r="2" spans="2:14" ht="18.600000000000001" customHeight="1">
      <c r="B2" s="986" t="str">
        <f>Index!$B$2</f>
        <v>AMRAVATI POWER TRANSMISSION CO. LTD. (APTCL)</v>
      </c>
      <c r="C2" s="991"/>
      <c r="D2" s="991"/>
      <c r="E2" s="991"/>
      <c r="F2" s="991"/>
      <c r="G2" s="991"/>
      <c r="H2" s="991"/>
      <c r="I2" s="991"/>
      <c r="J2" s="991"/>
      <c r="K2" s="991"/>
      <c r="L2" s="991"/>
      <c r="M2" s="991"/>
      <c r="N2" s="991"/>
    </row>
    <row r="3" spans="2:14" s="23" customFormat="1" ht="18.600000000000001" customHeight="1">
      <c r="B3" s="992" t="s">
        <v>123</v>
      </c>
      <c r="C3" s="991"/>
      <c r="D3" s="991"/>
      <c r="E3" s="991"/>
      <c r="F3" s="991"/>
      <c r="G3" s="991"/>
      <c r="H3" s="991"/>
      <c r="I3" s="991"/>
      <c r="J3" s="991"/>
      <c r="K3" s="991"/>
      <c r="L3" s="991"/>
      <c r="M3" s="991"/>
      <c r="N3" s="991"/>
    </row>
    <row r="4" spans="2:14" s="23" customFormat="1" ht="18.600000000000001" customHeight="1">
      <c r="B4" s="992" t="s">
        <v>298</v>
      </c>
      <c r="C4" s="993"/>
      <c r="D4" s="993"/>
      <c r="E4" s="993"/>
      <c r="F4" s="993"/>
      <c r="G4" s="993"/>
      <c r="H4" s="993"/>
      <c r="I4" s="993"/>
      <c r="J4" s="993"/>
      <c r="K4" s="993"/>
      <c r="L4" s="993"/>
      <c r="M4" s="993"/>
      <c r="N4" s="993"/>
    </row>
    <row r="7" spans="2:14">
      <c r="B7" s="994" t="s">
        <v>9</v>
      </c>
      <c r="C7" s="994" t="s">
        <v>10</v>
      </c>
      <c r="D7" s="80" t="s">
        <v>59</v>
      </c>
      <c r="E7" s="80" t="s">
        <v>59</v>
      </c>
      <c r="F7" s="994" t="s">
        <v>299</v>
      </c>
      <c r="G7" s="994"/>
      <c r="H7" s="994"/>
      <c r="I7" s="995" t="s">
        <v>215</v>
      </c>
      <c r="J7" s="995"/>
      <c r="K7" s="995"/>
      <c r="L7" s="995"/>
      <c r="M7" s="995"/>
      <c r="N7" s="994" t="s">
        <v>196</v>
      </c>
    </row>
    <row r="8" spans="2:14">
      <c r="B8" s="994"/>
      <c r="C8" s="994"/>
      <c r="D8" s="80" t="s">
        <v>44</v>
      </c>
      <c r="E8" s="80" t="s">
        <v>11</v>
      </c>
      <c r="F8" s="80" t="s">
        <v>300</v>
      </c>
      <c r="G8" s="80" t="s">
        <v>301</v>
      </c>
      <c r="H8" s="80" t="s">
        <v>302</v>
      </c>
      <c r="I8" s="433" t="s">
        <v>13</v>
      </c>
      <c r="J8" s="433" t="s">
        <v>14</v>
      </c>
      <c r="K8" s="433" t="s">
        <v>15</v>
      </c>
      <c r="L8" s="433" t="s">
        <v>16</v>
      </c>
      <c r="M8" s="433" t="s">
        <v>17</v>
      </c>
      <c r="N8" s="994"/>
    </row>
    <row r="9" spans="2:14">
      <c r="B9" s="51"/>
      <c r="C9" s="28"/>
      <c r="D9" s="28"/>
      <c r="E9" s="28"/>
      <c r="F9" s="28"/>
      <c r="G9" s="28"/>
      <c r="H9" s="28"/>
      <c r="I9" s="28"/>
      <c r="J9" s="28"/>
      <c r="K9" s="28"/>
      <c r="L9" s="28"/>
      <c r="M9" s="28"/>
      <c r="N9" s="28"/>
    </row>
    <row r="10" spans="2:14">
      <c r="B10" s="104">
        <v>1</v>
      </c>
      <c r="C10" s="52" t="s">
        <v>303</v>
      </c>
      <c r="D10" s="52"/>
      <c r="E10" s="28"/>
      <c r="F10" s="28"/>
      <c r="G10" s="28"/>
      <c r="H10" s="28"/>
      <c r="I10" s="28"/>
      <c r="J10" s="28"/>
      <c r="K10" s="28"/>
      <c r="L10" s="28"/>
      <c r="M10" s="28"/>
      <c r="N10" s="28"/>
    </row>
    <row r="11" spans="2:14">
      <c r="B11" s="51">
        <v>1.1000000000000001</v>
      </c>
      <c r="C11" s="53" t="s">
        <v>265</v>
      </c>
      <c r="D11" s="53"/>
      <c r="E11" s="28"/>
      <c r="F11" s="28"/>
      <c r="G11" s="28"/>
      <c r="H11" s="28"/>
      <c r="I11" s="28"/>
      <c r="J11" s="28"/>
      <c r="K11" s="28"/>
      <c r="L11" s="28"/>
      <c r="M11" s="28"/>
      <c r="N11" s="28"/>
    </row>
    <row r="12" spans="2:14">
      <c r="B12" s="51">
        <v>1.2000000000000002</v>
      </c>
      <c r="C12" s="53" t="s">
        <v>266</v>
      </c>
      <c r="D12" s="53"/>
      <c r="E12" s="28"/>
      <c r="F12" s="28"/>
      <c r="G12" s="28"/>
      <c r="H12" s="28"/>
      <c r="I12" s="28"/>
      <c r="J12" s="28"/>
      <c r="K12" s="28"/>
      <c r="L12" s="28"/>
      <c r="M12" s="28"/>
      <c r="N12" s="28"/>
    </row>
    <row r="13" spans="2:14">
      <c r="B13" s="51">
        <v>1.3000000000000003</v>
      </c>
      <c r="C13" s="53" t="s">
        <v>267</v>
      </c>
      <c r="D13" s="564">
        <f>SUM(D14:D15)</f>
        <v>220.21600000000001</v>
      </c>
      <c r="E13" s="564">
        <f>SUM(E14:E15)</f>
        <v>220.21600000000001</v>
      </c>
      <c r="F13" s="564">
        <f t="shared" ref="F13:M13" si="0">SUM(F14:F15)</f>
        <v>220.21600000000001</v>
      </c>
      <c r="G13" s="564">
        <f t="shared" si="0"/>
        <v>220.21600000000001</v>
      </c>
      <c r="H13" s="564">
        <f t="shared" si="0"/>
        <v>220.21600000000001</v>
      </c>
      <c r="I13" s="564">
        <f t="shared" si="0"/>
        <v>220.21600000000001</v>
      </c>
      <c r="J13" s="564">
        <f t="shared" si="0"/>
        <v>220.21600000000001</v>
      </c>
      <c r="K13" s="564">
        <f t="shared" si="0"/>
        <v>220.21600000000001</v>
      </c>
      <c r="L13" s="564">
        <f t="shared" si="0"/>
        <v>220.21600000000001</v>
      </c>
      <c r="M13" s="564">
        <f t="shared" si="0"/>
        <v>220.21600000000001</v>
      </c>
      <c r="N13" s="28"/>
    </row>
    <row r="14" spans="2:14">
      <c r="B14" s="51" t="s">
        <v>263</v>
      </c>
      <c r="C14" s="562" t="s">
        <v>304</v>
      </c>
      <c r="D14" s="563">
        <v>13.61</v>
      </c>
      <c r="E14" s="563">
        <v>13.61</v>
      </c>
      <c r="F14" s="563">
        <v>13.61</v>
      </c>
      <c r="G14" s="563">
        <v>13.61</v>
      </c>
      <c r="H14" s="563">
        <v>13.61</v>
      </c>
      <c r="I14" s="563">
        <v>13.61</v>
      </c>
      <c r="J14" s="563">
        <v>13.61</v>
      </c>
      <c r="K14" s="563">
        <v>13.61</v>
      </c>
      <c r="L14" s="563">
        <v>13.61</v>
      </c>
      <c r="M14" s="563">
        <v>13.61</v>
      </c>
      <c r="N14" s="28"/>
    </row>
    <row r="15" spans="2:14">
      <c r="B15" s="51" t="s">
        <v>270</v>
      </c>
      <c r="C15" s="562" t="s">
        <v>305</v>
      </c>
      <c r="D15" s="563">
        <v>206.60599999999999</v>
      </c>
      <c r="E15" s="563">
        <v>206.60599999999999</v>
      </c>
      <c r="F15" s="563">
        <v>206.60599999999999</v>
      </c>
      <c r="G15" s="563">
        <v>206.60599999999999</v>
      </c>
      <c r="H15" s="563">
        <v>206.60599999999999</v>
      </c>
      <c r="I15" s="563">
        <v>206.60599999999999</v>
      </c>
      <c r="J15" s="563">
        <v>206.60599999999999</v>
      </c>
      <c r="K15" s="563">
        <v>206.60599999999999</v>
      </c>
      <c r="L15" s="563">
        <v>206.60599999999999</v>
      </c>
      <c r="M15" s="563">
        <v>206.60599999999999</v>
      </c>
      <c r="N15" s="28"/>
    </row>
    <row r="16" spans="2:14">
      <c r="B16" s="51">
        <v>1.4000000000000004</v>
      </c>
      <c r="C16" s="53" t="s">
        <v>306</v>
      </c>
      <c r="D16" s="53"/>
      <c r="E16" s="28"/>
      <c r="F16" s="28"/>
      <c r="G16" s="28"/>
      <c r="H16" s="28"/>
      <c r="I16" s="28"/>
      <c r="J16" s="28"/>
      <c r="K16" s="28"/>
      <c r="L16" s="28"/>
      <c r="M16" s="28"/>
      <c r="N16" s="28"/>
    </row>
    <row r="17" spans="2:14">
      <c r="B17" s="51">
        <v>1.5000000000000004</v>
      </c>
      <c r="C17" s="53" t="s">
        <v>307</v>
      </c>
      <c r="D17" s="53"/>
      <c r="E17" s="28"/>
      <c r="F17" s="28"/>
      <c r="G17" s="28"/>
      <c r="H17" s="28"/>
      <c r="I17" s="28"/>
      <c r="J17" s="28"/>
      <c r="K17" s="28"/>
      <c r="L17" s="28"/>
      <c r="M17" s="28"/>
      <c r="N17" s="28"/>
    </row>
    <row r="18" spans="2:14">
      <c r="B18" s="104"/>
      <c r="C18" s="53"/>
      <c r="D18" s="53"/>
      <c r="E18" s="28"/>
      <c r="F18" s="28"/>
      <c r="G18" s="28"/>
      <c r="H18" s="28"/>
      <c r="I18" s="28"/>
      <c r="J18" s="28"/>
      <c r="K18" s="28"/>
      <c r="L18" s="28"/>
      <c r="M18" s="28"/>
      <c r="N18" s="28"/>
    </row>
    <row r="19" spans="2:14">
      <c r="B19" s="104">
        <v>2</v>
      </c>
      <c r="C19" s="52" t="s">
        <v>308</v>
      </c>
      <c r="D19" s="52"/>
      <c r="E19" s="28"/>
      <c r="F19" s="28"/>
      <c r="G19" s="28"/>
      <c r="H19" s="28"/>
      <c r="I19" s="28"/>
      <c r="J19" s="28"/>
      <c r="K19" s="28"/>
      <c r="L19" s="28"/>
      <c r="M19" s="28"/>
      <c r="N19" s="28"/>
    </row>
    <row r="20" spans="2:14">
      <c r="B20" s="51">
        <v>2.1</v>
      </c>
      <c r="C20" s="53" t="s">
        <v>265</v>
      </c>
      <c r="D20" s="53"/>
      <c r="E20" s="28"/>
      <c r="F20" s="28"/>
      <c r="G20" s="28"/>
      <c r="H20" s="28"/>
      <c r="I20" s="28"/>
      <c r="J20" s="28"/>
      <c r="K20" s="28"/>
      <c r="L20" s="28"/>
      <c r="M20" s="28"/>
      <c r="N20" s="28"/>
    </row>
    <row r="21" spans="2:14">
      <c r="B21" s="51">
        <v>2.2000000000000002</v>
      </c>
      <c r="C21" s="53" t="s">
        <v>266</v>
      </c>
      <c r="D21" s="53"/>
      <c r="E21" s="54"/>
      <c r="F21" s="28"/>
      <c r="G21" s="28"/>
      <c r="H21" s="28"/>
      <c r="I21" s="28"/>
      <c r="J21" s="28"/>
      <c r="K21" s="28"/>
      <c r="L21" s="28"/>
      <c r="M21" s="28"/>
      <c r="N21" s="28"/>
    </row>
    <row r="22" spans="2:14">
      <c r="B22" s="51">
        <v>2.3000000000000003</v>
      </c>
      <c r="C22" s="53" t="s">
        <v>267</v>
      </c>
      <c r="D22" s="53"/>
      <c r="E22" s="54"/>
      <c r="F22" s="28"/>
      <c r="G22" s="28"/>
      <c r="H22" s="28"/>
      <c r="I22" s="28"/>
      <c r="J22" s="28"/>
      <c r="K22" s="28"/>
      <c r="L22" s="28"/>
      <c r="M22" s="28"/>
      <c r="N22" s="28"/>
    </row>
    <row r="23" spans="2:14">
      <c r="B23" s="51">
        <v>2.4000000000000004</v>
      </c>
      <c r="C23" s="53" t="s">
        <v>309</v>
      </c>
      <c r="D23" s="53"/>
      <c r="E23" s="54"/>
      <c r="F23" s="28"/>
      <c r="G23" s="28"/>
      <c r="H23" s="28"/>
      <c r="I23" s="28"/>
      <c r="J23" s="28"/>
      <c r="K23" s="28"/>
      <c r="L23" s="28"/>
      <c r="M23" s="28"/>
      <c r="N23" s="28"/>
    </row>
    <row r="24" spans="2:14">
      <c r="B24" s="51">
        <v>2.5000000000000004</v>
      </c>
      <c r="C24" s="53" t="s">
        <v>310</v>
      </c>
      <c r="D24" s="53"/>
      <c r="E24" s="54"/>
      <c r="F24" s="28"/>
      <c r="G24" s="28"/>
      <c r="H24" s="28"/>
      <c r="I24" s="28"/>
      <c r="J24" s="28"/>
      <c r="K24" s="28"/>
      <c r="L24" s="28"/>
      <c r="M24" s="28"/>
      <c r="N24" s="28"/>
    </row>
    <row r="25" spans="2:14">
      <c r="B25" s="51">
        <v>2.6</v>
      </c>
      <c r="C25" s="53" t="s">
        <v>307</v>
      </c>
      <c r="D25" s="53"/>
      <c r="E25" s="54"/>
      <c r="F25" s="28"/>
      <c r="G25" s="28"/>
      <c r="H25" s="28"/>
      <c r="I25" s="28"/>
      <c r="J25" s="28"/>
      <c r="K25" s="28"/>
      <c r="L25" s="28"/>
      <c r="M25" s="28"/>
      <c r="N25" s="28"/>
    </row>
    <row r="26" spans="2:14">
      <c r="B26" s="104"/>
      <c r="C26" s="53"/>
      <c r="D26" s="53"/>
      <c r="E26" s="54"/>
      <c r="F26" s="28"/>
      <c r="G26" s="28"/>
      <c r="H26" s="28"/>
      <c r="I26" s="28"/>
      <c r="J26" s="28"/>
      <c r="K26" s="28"/>
      <c r="L26" s="28"/>
      <c r="M26" s="28"/>
      <c r="N26" s="28"/>
    </row>
    <row r="27" spans="2:14">
      <c r="B27" s="104">
        <v>3</v>
      </c>
      <c r="C27" s="52" t="s">
        <v>311</v>
      </c>
      <c r="D27" s="52"/>
      <c r="E27" s="54"/>
      <c r="F27" s="28"/>
      <c r="G27" s="28"/>
      <c r="H27" s="28"/>
      <c r="I27" s="28"/>
      <c r="J27" s="28"/>
      <c r="K27" s="28"/>
      <c r="L27" s="28"/>
      <c r="M27" s="28"/>
      <c r="N27" s="28"/>
    </row>
    <row r="28" spans="2:14">
      <c r="B28" s="51">
        <v>3.1</v>
      </c>
      <c r="C28" s="53" t="s">
        <v>266</v>
      </c>
      <c r="D28" s="53"/>
      <c r="E28" s="54"/>
      <c r="F28" s="28"/>
      <c r="G28" s="28"/>
      <c r="H28" s="28"/>
      <c r="I28" s="28"/>
      <c r="J28" s="28"/>
      <c r="K28" s="28"/>
      <c r="L28" s="28"/>
      <c r="M28" s="28"/>
      <c r="N28" s="28"/>
    </row>
    <row r="29" spans="2:14">
      <c r="B29" s="51">
        <v>3.2</v>
      </c>
      <c r="C29" s="53" t="s">
        <v>267</v>
      </c>
      <c r="D29" s="566">
        <v>2</v>
      </c>
      <c r="E29" s="567">
        <v>2</v>
      </c>
      <c r="F29" s="567">
        <v>2</v>
      </c>
      <c r="G29" s="567">
        <v>2</v>
      </c>
      <c r="H29" s="567">
        <v>2</v>
      </c>
      <c r="I29" s="567">
        <v>2</v>
      </c>
      <c r="J29" s="567">
        <v>2</v>
      </c>
      <c r="K29" s="567">
        <v>2</v>
      </c>
      <c r="L29" s="567">
        <v>2</v>
      </c>
      <c r="M29" s="567">
        <v>2</v>
      </c>
      <c r="N29" s="28"/>
    </row>
    <row r="30" spans="2:14">
      <c r="B30" s="51">
        <v>3.3000000000000003</v>
      </c>
      <c r="C30" s="53" t="s">
        <v>306</v>
      </c>
      <c r="D30" s="53"/>
      <c r="E30" s="55"/>
      <c r="F30" s="28"/>
      <c r="G30" s="28"/>
      <c r="H30" s="28"/>
      <c r="I30" s="28"/>
      <c r="J30" s="28"/>
      <c r="K30" s="28"/>
      <c r="L30" s="28"/>
      <c r="M30" s="28"/>
      <c r="N30" s="28"/>
    </row>
    <row r="31" spans="2:14">
      <c r="B31" s="51">
        <v>3.4000000000000004</v>
      </c>
      <c r="C31" s="53" t="s">
        <v>307</v>
      </c>
      <c r="D31" s="53"/>
      <c r="E31" s="55"/>
      <c r="F31" s="28"/>
      <c r="G31" s="28"/>
      <c r="H31" s="28"/>
      <c r="I31" s="28"/>
      <c r="J31" s="28"/>
      <c r="K31" s="28"/>
      <c r="L31" s="28"/>
      <c r="M31" s="28"/>
      <c r="N31" s="28"/>
    </row>
    <row r="32" spans="2:14">
      <c r="B32" s="104"/>
      <c r="C32" s="53"/>
      <c r="D32" s="53"/>
      <c r="E32" s="55"/>
      <c r="F32" s="28"/>
      <c r="G32" s="28"/>
      <c r="H32" s="28"/>
      <c r="I32" s="28"/>
      <c r="J32" s="28"/>
      <c r="K32" s="28"/>
      <c r="L32" s="28"/>
      <c r="M32" s="28"/>
      <c r="N32" s="28"/>
    </row>
    <row r="33" spans="2:14">
      <c r="B33" s="104">
        <v>4</v>
      </c>
      <c r="C33" s="52" t="s">
        <v>312</v>
      </c>
      <c r="D33" s="52"/>
      <c r="E33" s="55"/>
      <c r="F33" s="28"/>
      <c r="G33" s="28"/>
      <c r="H33" s="28"/>
      <c r="I33" s="28"/>
      <c r="J33" s="28"/>
      <c r="K33" s="28"/>
      <c r="L33" s="28"/>
      <c r="M33" s="28"/>
      <c r="N33" s="28"/>
    </row>
    <row r="34" spans="2:14">
      <c r="B34" s="51">
        <v>4.0999999999999996</v>
      </c>
      <c r="C34" s="53" t="s">
        <v>289</v>
      </c>
      <c r="D34" s="53"/>
      <c r="E34" s="28"/>
      <c r="F34" s="28"/>
      <c r="G34" s="28"/>
      <c r="H34" s="28"/>
      <c r="I34" s="28"/>
      <c r="J34" s="28"/>
      <c r="K34" s="28"/>
      <c r="L34" s="28"/>
      <c r="M34" s="28"/>
      <c r="N34" s="28"/>
    </row>
    <row r="36" spans="2:14">
      <c r="B36" s="21" t="s">
        <v>313</v>
      </c>
    </row>
  </sheetData>
  <mergeCells count="8">
    <mergeCell ref="B2:N2"/>
    <mergeCell ref="B3:N3"/>
    <mergeCell ref="B4:N4"/>
    <mergeCell ref="B7:B8"/>
    <mergeCell ref="C7:C8"/>
    <mergeCell ref="I7:M7"/>
    <mergeCell ref="N7:N8"/>
    <mergeCell ref="F7:H7"/>
  </mergeCells>
  <printOptions verticalCentered="1"/>
  <pageMargins left="0.18" right="0.23622047244094491" top="0.23622047244094491" bottom="0.23622047244094491" header="0.23622047244094491" footer="0.23622047244094491"/>
  <pageSetup paperSize="9" scale="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J81"/>
  <sheetViews>
    <sheetView showGridLines="0" view="pageBreakPreview" topLeftCell="A30" zoomScale="60" zoomScaleNormal="80" workbookViewId="0">
      <selection activeCell="H20" sqref="H20"/>
    </sheetView>
  </sheetViews>
  <sheetFormatPr defaultColWidth="8.7109375" defaultRowHeight="13.9"/>
  <cols>
    <col min="1" max="1" width="8.7109375" style="1"/>
    <col min="2" max="2" width="8.7109375" style="79"/>
    <col min="3" max="3" width="46.5703125" style="1" bestFit="1" customWidth="1"/>
    <col min="4" max="4" width="15.7109375" style="1" customWidth="1"/>
    <col min="5" max="5" width="14.7109375" style="1" customWidth="1"/>
    <col min="6" max="6" width="11.7109375" style="1" customWidth="1"/>
    <col min="7" max="7" width="14.7109375" style="1" customWidth="1"/>
    <col min="8" max="8" width="18.28515625" style="1" customWidth="1"/>
    <col min="9" max="9" width="13.7109375" style="1" customWidth="1"/>
    <col min="10" max="10" width="14.5703125" style="1" customWidth="1"/>
    <col min="11" max="16384" width="8.7109375" style="1"/>
  </cols>
  <sheetData>
    <row r="2" spans="2:8">
      <c r="B2" s="996" t="str">
        <f>Index!$B$2</f>
        <v>AMRAVATI POWER TRANSMISSION CO. LTD. (APTCL)</v>
      </c>
      <c r="C2" s="996"/>
      <c r="D2" s="996"/>
      <c r="E2" s="996"/>
      <c r="F2" s="996"/>
      <c r="G2" s="996"/>
      <c r="H2" s="996"/>
    </row>
    <row r="3" spans="2:8">
      <c r="B3" s="997" t="s">
        <v>123</v>
      </c>
      <c r="C3" s="997"/>
      <c r="D3" s="997"/>
      <c r="E3" s="997"/>
      <c r="F3" s="997"/>
      <c r="G3" s="997"/>
      <c r="H3" s="997"/>
    </row>
    <row r="4" spans="2:8">
      <c r="B4" s="998" t="s">
        <v>314</v>
      </c>
      <c r="C4" s="998"/>
      <c r="D4" s="998"/>
      <c r="E4" s="998"/>
      <c r="F4" s="998"/>
      <c r="G4" s="998"/>
      <c r="H4" s="998"/>
    </row>
    <row r="5" spans="2:8">
      <c r="B5" s="76"/>
      <c r="C5" s="79"/>
      <c r="D5" s="79"/>
      <c r="E5" s="79"/>
    </row>
    <row r="6" spans="2:8">
      <c r="B6" s="76"/>
      <c r="C6" s="79"/>
      <c r="D6" s="79"/>
      <c r="E6" s="79"/>
      <c r="H6" s="76" t="s">
        <v>194</v>
      </c>
    </row>
    <row r="7" spans="2:8" s="21" customFormat="1" ht="28.5" customHeight="1">
      <c r="B7" s="916" t="s">
        <v>9</v>
      </c>
      <c r="C7" s="919" t="s">
        <v>10</v>
      </c>
      <c r="D7" s="435" t="s">
        <v>44</v>
      </c>
      <c r="E7" s="310" t="s">
        <v>11</v>
      </c>
      <c r="F7" s="1001" t="s">
        <v>12</v>
      </c>
      <c r="G7" s="995"/>
      <c r="H7" s="995"/>
    </row>
    <row r="8" spans="2:8" s="21" customFormat="1" ht="39.75" customHeight="1">
      <c r="B8" s="917"/>
      <c r="C8" s="919"/>
      <c r="D8" s="80" t="s">
        <v>198</v>
      </c>
      <c r="E8" s="80" t="s">
        <v>198</v>
      </c>
      <c r="F8" s="80" t="s">
        <v>200</v>
      </c>
      <c r="G8" s="80" t="s">
        <v>201</v>
      </c>
      <c r="H8" s="80" t="s">
        <v>202</v>
      </c>
    </row>
    <row r="9" spans="2:8" s="21" customFormat="1" ht="21.75" customHeight="1">
      <c r="B9" s="999"/>
      <c r="C9" s="1000"/>
      <c r="D9" s="80" t="s">
        <v>204</v>
      </c>
      <c r="E9" s="80" t="s">
        <v>205</v>
      </c>
      <c r="F9" s="80" t="s">
        <v>315</v>
      </c>
      <c r="G9" s="80" t="s">
        <v>316</v>
      </c>
      <c r="H9" s="80" t="s">
        <v>317</v>
      </c>
    </row>
    <row r="10" spans="2:8">
      <c r="B10" s="51">
        <v>1</v>
      </c>
      <c r="C10" s="11" t="s">
        <v>318</v>
      </c>
      <c r="D10" s="728">
        <v>1.2419657</v>
      </c>
      <c r="E10" s="728">
        <v>1.0019692769999999</v>
      </c>
      <c r="F10" s="728">
        <v>0.57799999999999996</v>
      </c>
      <c r="G10" s="728">
        <v>0.57962485099999994</v>
      </c>
      <c r="H10" s="728">
        <f>+F10+G10</f>
        <v>1.157624851</v>
      </c>
    </row>
    <row r="11" spans="2:8">
      <c r="B11" s="51">
        <v>2</v>
      </c>
      <c r="C11" s="11" t="s">
        <v>319</v>
      </c>
      <c r="D11" s="728">
        <v>0</v>
      </c>
      <c r="E11" s="728">
        <v>0</v>
      </c>
      <c r="F11" s="728">
        <v>0</v>
      </c>
      <c r="G11" s="728">
        <v>0</v>
      </c>
      <c r="H11" s="728">
        <f t="shared" ref="H11:H31" si="0">+F11+G11</f>
        <v>0</v>
      </c>
    </row>
    <row r="12" spans="2:8">
      <c r="B12" s="51">
        <v>3</v>
      </c>
      <c r="C12" s="28" t="s">
        <v>320</v>
      </c>
      <c r="D12" s="728">
        <v>0</v>
      </c>
      <c r="E12" s="728">
        <v>0</v>
      </c>
      <c r="F12" s="728">
        <v>0</v>
      </c>
      <c r="G12" s="728">
        <v>0</v>
      </c>
      <c r="H12" s="728">
        <f t="shared" si="0"/>
        <v>0</v>
      </c>
    </row>
    <row r="13" spans="2:8">
      <c r="B13" s="51">
        <v>4</v>
      </c>
      <c r="C13" s="11" t="s">
        <v>321</v>
      </c>
      <c r="D13" s="728">
        <v>0</v>
      </c>
      <c r="E13" s="728">
        <v>0</v>
      </c>
      <c r="F13" s="728">
        <v>0</v>
      </c>
      <c r="G13" s="728">
        <v>0</v>
      </c>
      <c r="H13" s="728">
        <f t="shared" si="0"/>
        <v>0</v>
      </c>
    </row>
    <row r="14" spans="2:8">
      <c r="B14" s="51">
        <v>5</v>
      </c>
      <c r="C14" s="11" t="s">
        <v>322</v>
      </c>
      <c r="D14" s="728">
        <v>0</v>
      </c>
      <c r="E14" s="728">
        <v>0</v>
      </c>
      <c r="F14" s="728">
        <v>0</v>
      </c>
      <c r="G14" s="728">
        <v>0</v>
      </c>
      <c r="H14" s="728">
        <f t="shared" si="0"/>
        <v>0</v>
      </c>
    </row>
    <row r="15" spans="2:8">
      <c r="B15" s="51">
        <v>6</v>
      </c>
      <c r="C15" s="28" t="s">
        <v>323</v>
      </c>
      <c r="D15" s="728">
        <v>0</v>
      </c>
      <c r="E15" s="728">
        <v>0</v>
      </c>
      <c r="F15" s="728">
        <v>0</v>
      </c>
      <c r="G15" s="728">
        <v>0</v>
      </c>
      <c r="H15" s="728">
        <f t="shared" si="0"/>
        <v>0</v>
      </c>
    </row>
    <row r="16" spans="2:8">
      <c r="B16" s="51">
        <v>7</v>
      </c>
      <c r="C16" s="11" t="s">
        <v>324</v>
      </c>
      <c r="D16" s="728">
        <v>1.8205999999999999E-3</v>
      </c>
      <c r="E16" s="728">
        <v>2.1381E-3</v>
      </c>
      <c r="F16" s="728">
        <v>8.0000000000000004E-4</v>
      </c>
      <c r="G16" s="728">
        <v>3.9399999999999982E-5</v>
      </c>
      <c r="H16" s="728">
        <f t="shared" si="0"/>
        <v>8.3940000000000002E-4</v>
      </c>
    </row>
    <row r="17" spans="2:8">
      <c r="B17" s="51">
        <v>8</v>
      </c>
      <c r="C17" s="11" t="s">
        <v>325</v>
      </c>
      <c r="D17" s="728">
        <v>0</v>
      </c>
      <c r="E17" s="728">
        <v>0</v>
      </c>
      <c r="F17" s="728">
        <v>0</v>
      </c>
      <c r="G17" s="728">
        <v>0</v>
      </c>
      <c r="H17" s="728">
        <f t="shared" si="0"/>
        <v>0</v>
      </c>
    </row>
    <row r="18" spans="2:8">
      <c r="B18" s="51">
        <v>9</v>
      </c>
      <c r="C18" s="11" t="s">
        <v>326</v>
      </c>
      <c r="D18" s="728">
        <v>0</v>
      </c>
      <c r="E18" s="728">
        <v>0</v>
      </c>
      <c r="F18" s="728">
        <v>0</v>
      </c>
      <c r="G18" s="728">
        <v>0</v>
      </c>
      <c r="H18" s="728">
        <f t="shared" si="0"/>
        <v>0</v>
      </c>
    </row>
    <row r="19" spans="2:8">
      <c r="B19" s="51">
        <v>10</v>
      </c>
      <c r="C19" s="11" t="s">
        <v>327</v>
      </c>
      <c r="D19" s="728">
        <v>0</v>
      </c>
      <c r="E19" s="728">
        <v>0</v>
      </c>
      <c r="F19" s="728">
        <v>0</v>
      </c>
      <c r="G19" s="728">
        <v>0</v>
      </c>
      <c r="H19" s="728">
        <f t="shared" si="0"/>
        <v>0</v>
      </c>
    </row>
    <row r="20" spans="2:8">
      <c r="B20" s="51">
        <v>11</v>
      </c>
      <c r="C20" s="11" t="s">
        <v>328</v>
      </c>
      <c r="D20" s="728">
        <v>0</v>
      </c>
      <c r="E20" s="728">
        <v>0</v>
      </c>
      <c r="F20" s="728">
        <v>0</v>
      </c>
      <c r="G20" s="728">
        <v>0</v>
      </c>
      <c r="H20" s="728">
        <f t="shared" si="0"/>
        <v>0</v>
      </c>
    </row>
    <row r="21" spans="2:8">
      <c r="B21" s="51">
        <v>12</v>
      </c>
      <c r="C21" s="11" t="s">
        <v>329</v>
      </c>
      <c r="D21" s="728">
        <v>0</v>
      </c>
      <c r="E21" s="728">
        <v>0</v>
      </c>
      <c r="F21" s="728">
        <v>0</v>
      </c>
      <c r="G21" s="728">
        <v>0</v>
      </c>
      <c r="H21" s="728">
        <f t="shared" si="0"/>
        <v>0</v>
      </c>
    </row>
    <row r="22" spans="2:8">
      <c r="B22" s="51">
        <v>13</v>
      </c>
      <c r="C22" s="11" t="s">
        <v>330</v>
      </c>
      <c r="D22" s="728">
        <v>0</v>
      </c>
      <c r="E22" s="728">
        <v>0</v>
      </c>
      <c r="F22" s="728">
        <v>0</v>
      </c>
      <c r="G22" s="728">
        <v>0</v>
      </c>
      <c r="H22" s="728">
        <f t="shared" si="0"/>
        <v>0</v>
      </c>
    </row>
    <row r="23" spans="2:8">
      <c r="B23" s="51">
        <v>14</v>
      </c>
      <c r="C23" s="11" t="s">
        <v>331</v>
      </c>
      <c r="D23" s="728">
        <v>0</v>
      </c>
      <c r="E23" s="728">
        <v>0</v>
      </c>
      <c r="F23" s="728">
        <v>0</v>
      </c>
      <c r="G23" s="728">
        <v>0</v>
      </c>
      <c r="H23" s="728">
        <f t="shared" si="0"/>
        <v>0</v>
      </c>
    </row>
    <row r="24" spans="2:8">
      <c r="B24" s="51">
        <v>15</v>
      </c>
      <c r="C24" s="11" t="s">
        <v>332</v>
      </c>
      <c r="D24" s="728">
        <v>0</v>
      </c>
      <c r="E24" s="728">
        <v>0</v>
      </c>
      <c r="F24" s="728">
        <v>0</v>
      </c>
      <c r="G24" s="728">
        <v>0</v>
      </c>
      <c r="H24" s="728">
        <f t="shared" si="0"/>
        <v>0</v>
      </c>
    </row>
    <row r="25" spans="2:8">
      <c r="B25" s="51">
        <v>16</v>
      </c>
      <c r="C25" s="11" t="s">
        <v>333</v>
      </c>
      <c r="D25" s="728">
        <v>0</v>
      </c>
      <c r="E25" s="728">
        <v>0</v>
      </c>
      <c r="F25" s="728">
        <v>0</v>
      </c>
      <c r="G25" s="728">
        <v>0</v>
      </c>
      <c r="H25" s="728">
        <f t="shared" si="0"/>
        <v>0</v>
      </c>
    </row>
    <row r="26" spans="2:8">
      <c r="B26" s="51">
        <v>17</v>
      </c>
      <c r="C26" s="11" t="s">
        <v>334</v>
      </c>
      <c r="D26" s="11"/>
      <c r="E26" s="28"/>
      <c r="F26" s="28"/>
      <c r="G26" s="28"/>
      <c r="H26" s="728">
        <f t="shared" si="0"/>
        <v>0</v>
      </c>
    </row>
    <row r="27" spans="2:8">
      <c r="B27" s="51">
        <v>18</v>
      </c>
      <c r="C27" s="11" t="s">
        <v>335</v>
      </c>
      <c r="D27" s="728">
        <f>SUM(D28:D31)</f>
        <v>3.9834824999999997E-2</v>
      </c>
      <c r="E27" s="728">
        <f>SUM(E28:E31)</f>
        <v>7.6034599999999994E-2</v>
      </c>
      <c r="F27" s="728">
        <f t="shared" ref="F27:G27" si="1">SUM(F28:F31)</f>
        <v>2.0199999999999999E-2</v>
      </c>
      <c r="G27" s="728">
        <f t="shared" si="1"/>
        <v>2.0171600000000001E-2</v>
      </c>
      <c r="H27" s="728">
        <f t="shared" si="0"/>
        <v>4.0371600000000001E-2</v>
      </c>
    </row>
    <row r="28" spans="2:8">
      <c r="B28" s="51">
        <f>+B27+0.1</f>
        <v>18.100000000000001</v>
      </c>
      <c r="C28" s="11" t="s">
        <v>336</v>
      </c>
      <c r="D28" s="728">
        <v>0</v>
      </c>
      <c r="E28" s="728">
        <v>0</v>
      </c>
      <c r="F28" s="728">
        <v>0</v>
      </c>
      <c r="G28" s="728">
        <v>0</v>
      </c>
      <c r="H28" s="728">
        <f t="shared" si="0"/>
        <v>0</v>
      </c>
    </row>
    <row r="29" spans="2:8">
      <c r="B29" s="51">
        <f>+B28+0.1</f>
        <v>18.200000000000003</v>
      </c>
      <c r="C29" s="11" t="s">
        <v>337</v>
      </c>
      <c r="D29" s="728">
        <v>0</v>
      </c>
      <c r="E29" s="728">
        <v>0</v>
      </c>
      <c r="F29" s="728">
        <v>0</v>
      </c>
      <c r="G29" s="728">
        <v>0</v>
      </c>
      <c r="H29" s="728">
        <f t="shared" si="0"/>
        <v>0</v>
      </c>
    </row>
    <row r="30" spans="2:8">
      <c r="B30" s="51">
        <f>+B29+0.1</f>
        <v>18.300000000000004</v>
      </c>
      <c r="C30" s="11" t="s">
        <v>338</v>
      </c>
      <c r="D30" s="728">
        <v>0</v>
      </c>
      <c r="E30" s="728">
        <v>0</v>
      </c>
      <c r="F30" s="728">
        <v>0</v>
      </c>
      <c r="G30" s="728">
        <v>0</v>
      </c>
      <c r="H30" s="728">
        <f t="shared" si="0"/>
        <v>0</v>
      </c>
    </row>
    <row r="31" spans="2:8">
      <c r="B31" s="51">
        <f>+B30+0.1</f>
        <v>18.400000000000006</v>
      </c>
      <c r="C31" s="11" t="s">
        <v>339</v>
      </c>
      <c r="D31" s="728">
        <v>3.9834824999999997E-2</v>
      </c>
      <c r="E31" s="728">
        <v>7.6034599999999994E-2</v>
      </c>
      <c r="F31" s="728">
        <v>2.0199999999999999E-2</v>
      </c>
      <c r="G31" s="728">
        <v>2.0171600000000001E-2</v>
      </c>
      <c r="H31" s="728">
        <f t="shared" si="0"/>
        <v>4.0371600000000001E-2</v>
      </c>
    </row>
    <row r="32" spans="2:8">
      <c r="B32" s="51">
        <v>19</v>
      </c>
      <c r="C32" s="11" t="s">
        <v>340</v>
      </c>
      <c r="D32" s="11"/>
      <c r="E32" s="28"/>
      <c r="F32" s="28"/>
      <c r="G32" s="28"/>
      <c r="H32" s="28"/>
    </row>
    <row r="33" spans="2:10">
      <c r="B33" s="104">
        <v>20</v>
      </c>
      <c r="C33" s="135" t="s">
        <v>341</v>
      </c>
      <c r="D33" s="875">
        <f>SUM(D10:D27)</f>
        <v>1.283621125</v>
      </c>
      <c r="E33" s="875">
        <f>SUM(E10:E27)</f>
        <v>1.080141977</v>
      </c>
      <c r="F33" s="875">
        <f>SUM(F10:F27)</f>
        <v>0.59899999999999998</v>
      </c>
      <c r="G33" s="875">
        <f t="shared" ref="G33:H33" si="2">SUM(G10:G27)</f>
        <v>0.59983585099999992</v>
      </c>
      <c r="H33" s="875">
        <f t="shared" si="2"/>
        <v>1.1988358510000001</v>
      </c>
    </row>
    <row r="34" spans="2:10">
      <c r="B34" s="51">
        <v>21</v>
      </c>
      <c r="C34" s="11" t="s">
        <v>342</v>
      </c>
      <c r="D34" s="11"/>
      <c r="E34" s="28"/>
      <c r="F34" s="28"/>
      <c r="G34" s="28"/>
      <c r="H34" s="28"/>
      <c r="I34" s="729"/>
      <c r="J34" s="729"/>
    </row>
    <row r="35" spans="2:10">
      <c r="B35" s="104">
        <v>21</v>
      </c>
      <c r="C35" s="32" t="s">
        <v>343</v>
      </c>
      <c r="D35" s="694">
        <f>+D33-D34</f>
        <v>1.283621125</v>
      </c>
      <c r="E35" s="694">
        <f t="shared" ref="E35:H35" si="3">+E33-E34</f>
        <v>1.080141977</v>
      </c>
      <c r="F35" s="694">
        <f t="shared" si="3"/>
        <v>0.59899999999999998</v>
      </c>
      <c r="G35" s="694">
        <f t="shared" si="3"/>
        <v>0.59983585099999992</v>
      </c>
      <c r="H35" s="694">
        <f t="shared" si="3"/>
        <v>1.1988358510000001</v>
      </c>
    </row>
    <row r="37" spans="2:10">
      <c r="B37" s="27" t="s">
        <v>344</v>
      </c>
      <c r="C37" s="21"/>
      <c r="D37" s="21"/>
      <c r="E37" s="21"/>
      <c r="F37" s="21"/>
      <c r="G37" s="21"/>
    </row>
    <row r="38" spans="2:10">
      <c r="B38" s="21"/>
      <c r="C38" s="21"/>
      <c r="D38" s="21"/>
      <c r="E38" s="21"/>
      <c r="F38" s="21"/>
      <c r="G38" s="21"/>
      <c r="H38" s="76" t="s">
        <v>345</v>
      </c>
    </row>
    <row r="39" spans="2:10" s="21" customFormat="1" ht="28.5" customHeight="1">
      <c r="B39" s="916" t="s">
        <v>9</v>
      </c>
      <c r="C39" s="919" t="s">
        <v>10</v>
      </c>
      <c r="D39" s="435" t="s">
        <v>44</v>
      </c>
      <c r="E39" s="310" t="s">
        <v>11</v>
      </c>
      <c r="F39" s="1001" t="s">
        <v>12</v>
      </c>
      <c r="G39" s="995"/>
      <c r="H39" s="995"/>
    </row>
    <row r="40" spans="2:10" s="21" customFormat="1" ht="27.6">
      <c r="B40" s="917"/>
      <c r="C40" s="919"/>
      <c r="D40" s="80" t="s">
        <v>198</v>
      </c>
      <c r="E40" s="80" t="s">
        <v>198</v>
      </c>
      <c r="F40" s="80" t="s">
        <v>200</v>
      </c>
      <c r="G40" s="80" t="s">
        <v>201</v>
      </c>
      <c r="H40" s="80" t="s">
        <v>202</v>
      </c>
    </row>
    <row r="41" spans="2:10" s="21" customFormat="1" ht="21.75" customHeight="1">
      <c r="B41" s="999"/>
      <c r="C41" s="1000"/>
      <c r="D41" s="80" t="s">
        <v>204</v>
      </c>
      <c r="E41" s="80" t="s">
        <v>205</v>
      </c>
      <c r="F41" s="80" t="s">
        <v>315</v>
      </c>
      <c r="G41" s="80" t="s">
        <v>316</v>
      </c>
      <c r="H41" s="80" t="s">
        <v>317</v>
      </c>
    </row>
    <row r="42" spans="2:10">
      <c r="B42" s="28"/>
      <c r="C42" s="28"/>
      <c r="D42" s="28"/>
      <c r="E42" s="28"/>
      <c r="F42" s="28"/>
      <c r="G42" s="28"/>
      <c r="H42" s="28"/>
      <c r="I42" s="21"/>
      <c r="J42" s="21"/>
    </row>
    <row r="43" spans="2:10">
      <c r="B43" s="104" t="s">
        <v>275</v>
      </c>
      <c r="C43" s="32" t="s">
        <v>346</v>
      </c>
      <c r="D43" s="32"/>
      <c r="E43" s="32"/>
      <c r="F43" s="32"/>
      <c r="G43" s="28"/>
      <c r="H43" s="28"/>
      <c r="I43" s="21"/>
      <c r="J43" s="21"/>
    </row>
    <row r="44" spans="2:10">
      <c r="B44" s="116">
        <v>1</v>
      </c>
      <c r="C44" s="163" t="s">
        <v>347</v>
      </c>
      <c r="D44" s="831">
        <v>4</v>
      </c>
      <c r="E44" s="831">
        <v>2</v>
      </c>
      <c r="F44" s="831">
        <v>3</v>
      </c>
      <c r="G44" s="831">
        <v>3</v>
      </c>
      <c r="H44" s="831">
        <v>3</v>
      </c>
      <c r="I44" s="21"/>
      <c r="J44" s="21"/>
    </row>
    <row r="45" spans="2:10">
      <c r="B45" s="116">
        <v>2</v>
      </c>
      <c r="C45" s="163" t="s">
        <v>348</v>
      </c>
      <c r="D45" s="831">
        <v>1</v>
      </c>
      <c r="E45" s="831"/>
      <c r="F45" s="831">
        <v>1</v>
      </c>
      <c r="G45" s="831">
        <v>1</v>
      </c>
      <c r="H45" s="831">
        <v>1</v>
      </c>
      <c r="I45" s="21"/>
      <c r="J45" s="21"/>
    </row>
    <row r="46" spans="2:10">
      <c r="B46" s="116">
        <v>3</v>
      </c>
      <c r="C46" s="163" t="s">
        <v>349</v>
      </c>
      <c r="D46" s="831">
        <v>2</v>
      </c>
      <c r="E46" s="831">
        <v>2</v>
      </c>
      <c r="F46" s="831">
        <v>1</v>
      </c>
      <c r="G46" s="831">
        <v>1</v>
      </c>
      <c r="H46" s="831">
        <v>1</v>
      </c>
      <c r="I46" s="21"/>
      <c r="J46" s="21"/>
    </row>
    <row r="47" spans="2:10">
      <c r="B47" s="116">
        <v>4</v>
      </c>
      <c r="C47" s="163" t="s">
        <v>350</v>
      </c>
      <c r="D47" s="831"/>
      <c r="E47" s="831"/>
      <c r="F47" s="831"/>
      <c r="G47" s="831"/>
      <c r="H47" s="831"/>
      <c r="I47" s="21"/>
      <c r="J47" s="21"/>
    </row>
    <row r="48" spans="2:10">
      <c r="B48" s="116"/>
      <c r="C48" s="163"/>
      <c r="D48" s="831"/>
      <c r="E48" s="831"/>
      <c r="F48" s="831"/>
      <c r="G48" s="831"/>
      <c r="H48" s="831"/>
      <c r="I48" s="21"/>
      <c r="J48" s="21"/>
    </row>
    <row r="49" spans="2:10">
      <c r="B49" s="164" t="s">
        <v>284</v>
      </c>
      <c r="C49" s="165" t="s">
        <v>351</v>
      </c>
      <c r="D49" s="828"/>
      <c r="E49" s="817"/>
      <c r="F49" s="817"/>
      <c r="G49" s="447"/>
      <c r="H49" s="447"/>
      <c r="I49" s="21"/>
      <c r="J49" s="21"/>
    </row>
    <row r="50" spans="2:10">
      <c r="B50" s="116">
        <v>5</v>
      </c>
      <c r="C50" s="165" t="s">
        <v>347</v>
      </c>
      <c r="D50" s="828"/>
      <c r="E50" s="817"/>
      <c r="F50" s="817"/>
      <c r="G50" s="447"/>
      <c r="H50" s="447"/>
      <c r="I50" s="21"/>
      <c r="J50" s="21"/>
    </row>
    <row r="51" spans="2:10">
      <c r="B51" s="116">
        <f>+B50+0.1</f>
        <v>5.0999999999999996</v>
      </c>
      <c r="C51" s="163" t="s">
        <v>352</v>
      </c>
      <c r="D51" s="829"/>
      <c r="E51" s="830"/>
      <c r="F51" s="830"/>
      <c r="G51" s="452"/>
      <c r="H51" s="452"/>
      <c r="I51" s="21"/>
      <c r="J51" s="21"/>
    </row>
    <row r="52" spans="2:10">
      <c r="B52" s="116">
        <f>+B51+0.1</f>
        <v>5.1999999999999993</v>
      </c>
      <c r="C52" s="163" t="s">
        <v>353</v>
      </c>
      <c r="D52" s="831">
        <v>2</v>
      </c>
      <c r="E52" s="830">
        <v>2</v>
      </c>
      <c r="F52" s="830">
        <v>2</v>
      </c>
      <c r="G52" s="452">
        <v>2</v>
      </c>
      <c r="H52" s="452">
        <v>2</v>
      </c>
      <c r="I52" s="21"/>
      <c r="J52" s="21"/>
    </row>
    <row r="53" spans="2:10">
      <c r="B53" s="116">
        <f>+B52+0.1</f>
        <v>5.2999999999999989</v>
      </c>
      <c r="C53" s="163" t="s">
        <v>354</v>
      </c>
      <c r="D53" s="831">
        <v>2</v>
      </c>
      <c r="E53" s="830"/>
      <c r="F53" s="830">
        <v>1</v>
      </c>
      <c r="G53" s="452">
        <v>1</v>
      </c>
      <c r="H53" s="452">
        <v>1</v>
      </c>
      <c r="I53" s="21"/>
      <c r="J53" s="21"/>
    </row>
    <row r="54" spans="2:10">
      <c r="B54" s="116">
        <f>+B53+0.1</f>
        <v>5.3999999999999986</v>
      </c>
      <c r="C54" s="163" t="s">
        <v>355</v>
      </c>
      <c r="D54" s="829"/>
      <c r="E54" s="830"/>
      <c r="F54" s="830"/>
      <c r="G54" s="452"/>
      <c r="H54" s="452"/>
      <c r="I54" s="21"/>
      <c r="J54" s="21"/>
    </row>
    <row r="55" spans="2:10">
      <c r="B55" s="116"/>
      <c r="C55" s="163"/>
      <c r="D55" s="831"/>
      <c r="E55" s="830"/>
      <c r="F55" s="830"/>
      <c r="G55" s="452"/>
      <c r="H55" s="452"/>
      <c r="I55" s="21"/>
      <c r="J55" s="21"/>
    </row>
    <row r="56" spans="2:10">
      <c r="B56" s="116">
        <v>6</v>
      </c>
      <c r="C56" s="165" t="s">
        <v>348</v>
      </c>
      <c r="D56" s="832"/>
      <c r="E56" s="503"/>
      <c r="F56" s="503"/>
      <c r="G56" s="452"/>
      <c r="H56" s="452"/>
      <c r="I56" s="21"/>
      <c r="J56" s="21"/>
    </row>
    <row r="57" spans="2:10">
      <c r="B57" s="116">
        <f>+B56+0.1</f>
        <v>6.1</v>
      </c>
      <c r="C57" s="163" t="s">
        <v>352</v>
      </c>
      <c r="D57" s="829"/>
      <c r="E57" s="830"/>
      <c r="F57" s="830"/>
      <c r="G57" s="452"/>
      <c r="H57" s="452"/>
      <c r="I57" s="21"/>
      <c r="J57" s="21"/>
    </row>
    <row r="58" spans="2:10">
      <c r="B58" s="116">
        <f>+B57+0.1</f>
        <v>6.1999999999999993</v>
      </c>
      <c r="C58" s="163" t="s">
        <v>353</v>
      </c>
      <c r="D58" s="831"/>
      <c r="E58" s="831"/>
      <c r="F58" s="831"/>
      <c r="G58" s="831"/>
      <c r="H58" s="831"/>
      <c r="I58" s="21"/>
      <c r="J58" s="21"/>
    </row>
    <row r="59" spans="2:10">
      <c r="B59" s="116">
        <f>+B58+0.1</f>
        <v>6.2999999999999989</v>
      </c>
      <c r="C59" s="163" t="s">
        <v>354</v>
      </c>
      <c r="D59" s="831">
        <v>1</v>
      </c>
      <c r="E59" s="831"/>
      <c r="F59" s="831">
        <v>1</v>
      </c>
      <c r="G59" s="831">
        <v>1</v>
      </c>
      <c r="H59" s="831">
        <v>1</v>
      </c>
      <c r="I59" s="21"/>
      <c r="J59" s="21"/>
    </row>
    <row r="60" spans="2:10">
      <c r="B60" s="116">
        <f>+B59+0.1</f>
        <v>6.3999999999999986</v>
      </c>
      <c r="C60" s="163" t="s">
        <v>355</v>
      </c>
      <c r="D60" s="831"/>
      <c r="E60" s="831"/>
      <c r="F60" s="831"/>
      <c r="G60" s="831"/>
      <c r="H60" s="831"/>
      <c r="I60" s="21"/>
      <c r="J60" s="21"/>
    </row>
    <row r="61" spans="2:10">
      <c r="B61" s="116"/>
      <c r="C61" s="163"/>
      <c r="D61" s="831"/>
      <c r="E61" s="830"/>
      <c r="F61" s="830"/>
      <c r="G61" s="296"/>
      <c r="H61" s="452"/>
      <c r="I61" s="21"/>
      <c r="J61" s="21"/>
    </row>
    <row r="62" spans="2:10">
      <c r="B62" s="116">
        <v>7</v>
      </c>
      <c r="C62" s="165" t="s">
        <v>349</v>
      </c>
      <c r="D62" s="832"/>
      <c r="E62" s="503"/>
      <c r="F62" s="503"/>
      <c r="G62" s="296"/>
      <c r="H62" s="452"/>
      <c r="I62" s="21"/>
      <c r="J62" s="21"/>
    </row>
    <row r="63" spans="2:10">
      <c r="B63" s="116">
        <f>+B62+0.1</f>
        <v>7.1</v>
      </c>
      <c r="C63" s="163" t="s">
        <v>352</v>
      </c>
      <c r="D63" s="829"/>
      <c r="E63" s="830"/>
      <c r="F63" s="830"/>
      <c r="G63" s="296"/>
      <c r="H63" s="452"/>
      <c r="I63" s="21"/>
      <c r="J63" s="21"/>
    </row>
    <row r="64" spans="2:10">
      <c r="B64" s="116">
        <f>+B63+0.1</f>
        <v>7.1999999999999993</v>
      </c>
      <c r="C64" s="163" t="s">
        <v>353</v>
      </c>
      <c r="D64" s="831">
        <v>1</v>
      </c>
      <c r="E64" s="830">
        <v>1</v>
      </c>
      <c r="F64" s="830">
        <v>1</v>
      </c>
      <c r="G64" s="452">
        <v>1</v>
      </c>
      <c r="H64" s="452">
        <v>1</v>
      </c>
      <c r="I64" s="21"/>
      <c r="J64" s="21"/>
    </row>
    <row r="65" spans="2:10">
      <c r="B65" s="116">
        <f>+B64+0.1</f>
        <v>7.2999999999999989</v>
      </c>
      <c r="C65" s="163" t="s">
        <v>354</v>
      </c>
      <c r="D65" s="831">
        <v>1</v>
      </c>
      <c r="E65" s="830">
        <v>1</v>
      </c>
      <c r="F65" s="830"/>
      <c r="G65" s="296"/>
      <c r="H65" s="452"/>
      <c r="I65" s="21"/>
      <c r="J65" s="21"/>
    </row>
    <row r="66" spans="2:10">
      <c r="B66" s="116">
        <f>+B65+0.1</f>
        <v>7.3999999999999986</v>
      </c>
      <c r="C66" s="163" t="s">
        <v>355</v>
      </c>
      <c r="D66" s="829"/>
      <c r="E66" s="830"/>
      <c r="F66" s="830"/>
      <c r="G66" s="296"/>
      <c r="H66" s="452"/>
      <c r="I66" s="21"/>
      <c r="J66" s="21"/>
    </row>
    <row r="67" spans="2:10">
      <c r="B67" s="116"/>
      <c r="C67" s="163"/>
      <c r="D67" s="831"/>
      <c r="E67" s="830"/>
      <c r="F67" s="830"/>
      <c r="G67" s="296"/>
      <c r="H67" s="452"/>
      <c r="I67" s="21"/>
      <c r="J67" s="21"/>
    </row>
    <row r="68" spans="2:10">
      <c r="B68" s="116">
        <v>8</v>
      </c>
      <c r="C68" s="165" t="s">
        <v>356</v>
      </c>
      <c r="D68" s="832"/>
      <c r="E68" s="503"/>
      <c r="F68" s="503"/>
      <c r="G68" s="452"/>
      <c r="H68" s="452"/>
      <c r="I68" s="21"/>
      <c r="J68" s="21"/>
    </row>
    <row r="69" spans="2:10">
      <c r="B69" s="116">
        <f>+B68+0.1</f>
        <v>8.1</v>
      </c>
      <c r="C69" s="163" t="s">
        <v>352</v>
      </c>
      <c r="D69" s="829"/>
      <c r="E69" s="830"/>
      <c r="F69" s="830"/>
      <c r="G69" s="452"/>
      <c r="H69" s="452"/>
      <c r="I69" s="21"/>
      <c r="J69" s="21"/>
    </row>
    <row r="70" spans="2:10">
      <c r="B70" s="116">
        <f>+B69+0.1</f>
        <v>8.1999999999999993</v>
      </c>
      <c r="C70" s="163" t="s">
        <v>353</v>
      </c>
      <c r="D70" s="829"/>
      <c r="E70" s="830"/>
      <c r="F70" s="830"/>
      <c r="G70" s="452"/>
      <c r="H70" s="452"/>
      <c r="I70" s="21"/>
      <c r="J70" s="21"/>
    </row>
    <row r="71" spans="2:10">
      <c r="B71" s="116">
        <f>+B70+0.1</f>
        <v>8.2999999999999989</v>
      </c>
      <c r="C71" s="163" t="s">
        <v>354</v>
      </c>
      <c r="D71" s="829"/>
      <c r="E71" s="830"/>
      <c r="F71" s="830"/>
      <c r="G71" s="830"/>
      <c r="H71" s="452"/>
      <c r="I71" s="21"/>
      <c r="J71" s="21"/>
    </row>
    <row r="72" spans="2:10">
      <c r="B72" s="116">
        <f>+B71+0.1</f>
        <v>8.3999999999999986</v>
      </c>
      <c r="C72" s="163" t="s">
        <v>355</v>
      </c>
      <c r="D72" s="829"/>
      <c r="E72" s="830"/>
      <c r="F72" s="830"/>
      <c r="G72" s="830"/>
      <c r="H72" s="452"/>
      <c r="I72" s="21"/>
      <c r="J72" s="21"/>
    </row>
    <row r="73" spans="2:10">
      <c r="B73" s="166"/>
      <c r="C73" s="167" t="s">
        <v>357</v>
      </c>
      <c r="D73" s="833">
        <f>SUM(D44:D46)</f>
        <v>7</v>
      </c>
      <c r="E73" s="833">
        <f t="shared" ref="E73:H73" si="4">SUM(E44:E46)</f>
        <v>4</v>
      </c>
      <c r="F73" s="833">
        <f t="shared" si="4"/>
        <v>5</v>
      </c>
      <c r="G73" s="833">
        <f t="shared" si="4"/>
        <v>5</v>
      </c>
      <c r="H73" s="833">
        <f t="shared" si="4"/>
        <v>5</v>
      </c>
      <c r="I73" s="21"/>
      <c r="J73" s="21"/>
    </row>
    <row r="74" spans="2:10">
      <c r="D74" s="79"/>
      <c r="E74" s="79"/>
      <c r="F74" s="79"/>
      <c r="G74" s="79"/>
      <c r="H74" s="79"/>
      <c r="I74" s="21"/>
      <c r="J74" s="21"/>
    </row>
    <row r="75" spans="2:10">
      <c r="I75" s="21"/>
      <c r="J75" s="21"/>
    </row>
    <row r="76" spans="2:10">
      <c r="I76" s="21"/>
      <c r="J76" s="21"/>
    </row>
    <row r="77" spans="2:10">
      <c r="I77" s="21"/>
      <c r="J77" s="21"/>
    </row>
    <row r="78" spans="2:10">
      <c r="I78" s="21"/>
      <c r="J78" s="21"/>
    </row>
    <row r="79" spans="2:10">
      <c r="I79" s="21"/>
      <c r="J79" s="21"/>
    </row>
    <row r="80" spans="2:10">
      <c r="I80" s="21"/>
      <c r="J80" s="21"/>
    </row>
    <row r="81" spans="9:10">
      <c r="I81" s="21"/>
      <c r="J81" s="21"/>
    </row>
  </sheetData>
  <mergeCells count="9">
    <mergeCell ref="B2:H2"/>
    <mergeCell ref="B3:H3"/>
    <mergeCell ref="B4:H4"/>
    <mergeCell ref="B39:B41"/>
    <mergeCell ref="C39:C41"/>
    <mergeCell ref="F39:H39"/>
    <mergeCell ref="F7:H7"/>
    <mergeCell ref="B7:B9"/>
    <mergeCell ref="C7:C9"/>
  </mergeCells>
  <printOptions verticalCentered="1"/>
  <pageMargins left="0.23622047244094491" right="0.23622047244094491" top="0.23622047244094491" bottom="0.23622047244094491" header="0.23622047244094491" footer="0.23622047244094491"/>
  <pageSetup paperSize="9" scale="77" orientation="portrait" r:id="rId1"/>
  <headerFooter alignWithMargins="0"/>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54"/>
  <sheetViews>
    <sheetView showGridLines="0" view="pageBreakPreview" topLeftCell="A17" zoomScale="60" zoomScaleNormal="80" workbookViewId="0">
      <selection activeCell="C22" sqref="C22"/>
    </sheetView>
  </sheetViews>
  <sheetFormatPr defaultColWidth="8.7109375" defaultRowHeight="13.9"/>
  <cols>
    <col min="1" max="1" width="8.7109375" style="1"/>
    <col min="2" max="2" width="8.7109375" style="79"/>
    <col min="3" max="3" width="49.28515625" style="1" bestFit="1" customWidth="1"/>
    <col min="4" max="4" width="13.5703125" style="1" customWidth="1"/>
    <col min="5" max="5" width="16.42578125" style="1" customWidth="1"/>
    <col min="6" max="7" width="13.5703125" style="1" customWidth="1"/>
    <col min="8" max="8" width="15.7109375" style="1" customWidth="1"/>
    <col min="9" max="9" width="31.7109375" style="1" bestFit="1" customWidth="1"/>
    <col min="10" max="10" width="12.5703125" style="1" customWidth="1"/>
    <col min="11" max="11" width="15.28515625" style="1" customWidth="1"/>
    <col min="12" max="12" width="20.28515625" style="1" customWidth="1"/>
    <col min="13" max="16384" width="8.7109375" style="1"/>
  </cols>
  <sheetData>
    <row r="2" spans="2:12">
      <c r="B2" s="996" t="str">
        <f>Index!$B$2</f>
        <v>AMRAVATI POWER TRANSMISSION CO. LTD. (APTCL)</v>
      </c>
      <c r="C2" s="996"/>
      <c r="D2" s="996"/>
      <c r="E2" s="996"/>
      <c r="F2" s="996"/>
      <c r="G2" s="996"/>
      <c r="H2" s="996"/>
    </row>
    <row r="3" spans="2:12">
      <c r="B3" s="997" t="s">
        <v>123</v>
      </c>
      <c r="C3" s="997"/>
      <c r="D3" s="997"/>
      <c r="E3" s="997"/>
      <c r="F3" s="997"/>
      <c r="G3" s="997"/>
      <c r="H3" s="997"/>
    </row>
    <row r="4" spans="2:12">
      <c r="B4" s="998" t="s">
        <v>358</v>
      </c>
      <c r="C4" s="998"/>
      <c r="D4" s="998"/>
      <c r="E4" s="998"/>
      <c r="F4" s="998"/>
      <c r="G4" s="998"/>
      <c r="H4" s="998"/>
    </row>
    <row r="5" spans="2:12">
      <c r="B5" s="76"/>
      <c r="C5" s="79"/>
      <c r="D5" s="79"/>
      <c r="E5" s="79"/>
      <c r="F5" s="79"/>
      <c r="G5" s="79"/>
      <c r="H5" s="79"/>
    </row>
    <row r="6" spans="2:12">
      <c r="B6" s="76"/>
      <c r="C6" s="79"/>
      <c r="D6" s="79"/>
      <c r="E6" s="79"/>
      <c r="H6" s="76" t="s">
        <v>194</v>
      </c>
      <c r="L6" s="169"/>
    </row>
    <row r="7" spans="2:12" s="415" customFormat="1">
      <c r="B7" s="994" t="s">
        <v>9</v>
      </c>
      <c r="C7" s="994" t="s">
        <v>10</v>
      </c>
      <c r="D7" s="435" t="s">
        <v>44</v>
      </c>
      <c r="E7" s="310" t="s">
        <v>11</v>
      </c>
      <c r="F7" s="1001" t="s">
        <v>12</v>
      </c>
      <c r="G7" s="995"/>
      <c r="H7" s="995"/>
    </row>
    <row r="8" spans="2:12" s="415" customFormat="1" ht="27.6">
      <c r="B8" s="994"/>
      <c r="C8" s="994"/>
      <c r="D8" s="80" t="s">
        <v>198</v>
      </c>
      <c r="E8" s="80" t="s">
        <v>198</v>
      </c>
      <c r="F8" s="80" t="s">
        <v>200</v>
      </c>
      <c r="G8" s="80" t="s">
        <v>201</v>
      </c>
      <c r="H8" s="80" t="s">
        <v>202</v>
      </c>
    </row>
    <row r="9" spans="2:12" s="415" customFormat="1">
      <c r="B9" s="994"/>
      <c r="C9" s="994"/>
      <c r="D9" s="80" t="s">
        <v>204</v>
      </c>
      <c r="E9" s="80" t="s">
        <v>205</v>
      </c>
      <c r="F9" s="80" t="s">
        <v>315</v>
      </c>
      <c r="G9" s="80" t="s">
        <v>316</v>
      </c>
      <c r="H9" s="80" t="s">
        <v>317</v>
      </c>
    </row>
    <row r="10" spans="2:12">
      <c r="B10" s="51">
        <v>1</v>
      </c>
      <c r="C10" s="105" t="s">
        <v>359</v>
      </c>
      <c r="D10" s="695">
        <v>1.5600000000000001E-2</v>
      </c>
      <c r="E10" s="695">
        <v>1.54E-2</v>
      </c>
      <c r="F10" s="616">
        <v>8.0999999999999996E-3</v>
      </c>
      <c r="G10" s="616">
        <v>8.1262570000000013E-3</v>
      </c>
      <c r="H10" s="616">
        <f>+F10+G10</f>
        <v>1.6226257000000001E-2</v>
      </c>
      <c r="I10" s="415"/>
      <c r="J10" s="415"/>
      <c r="K10" s="415"/>
      <c r="L10" s="415"/>
    </row>
    <row r="11" spans="2:12">
      <c r="B11" s="51">
        <v>2</v>
      </c>
      <c r="C11" s="106" t="s">
        <v>360</v>
      </c>
      <c r="D11" s="695">
        <v>0.18190000000000001</v>
      </c>
      <c r="E11" s="695">
        <v>0.15390000000000001</v>
      </c>
      <c r="F11" s="616">
        <v>8.43E-2</v>
      </c>
      <c r="G11" s="616">
        <v>8.42894E-2</v>
      </c>
      <c r="H11" s="616">
        <f t="shared" ref="H11:H35" si="0">+F11+G11</f>
        <v>0.1685894</v>
      </c>
      <c r="I11" s="415"/>
      <c r="J11" s="415"/>
      <c r="K11" s="415"/>
      <c r="L11" s="415"/>
    </row>
    <row r="12" spans="2:12">
      <c r="B12" s="51">
        <v>3</v>
      </c>
      <c r="C12" s="106" t="s">
        <v>361</v>
      </c>
      <c r="D12" s="695">
        <v>0</v>
      </c>
      <c r="E12" s="695">
        <v>0</v>
      </c>
      <c r="F12" s="616">
        <v>0</v>
      </c>
      <c r="G12" s="616">
        <v>0</v>
      </c>
      <c r="H12" s="616">
        <f t="shared" si="0"/>
        <v>0</v>
      </c>
      <c r="I12" s="415"/>
      <c r="J12" s="415"/>
      <c r="K12" s="415"/>
      <c r="L12" s="415"/>
    </row>
    <row r="13" spans="2:12">
      <c r="B13" s="51">
        <v>4</v>
      </c>
      <c r="C13" s="106" t="s">
        <v>362</v>
      </c>
      <c r="D13" s="695">
        <v>0.83019999999999994</v>
      </c>
      <c r="E13" s="695">
        <v>1.1988000000000001</v>
      </c>
      <c r="F13" s="616">
        <v>0.48859999999999998</v>
      </c>
      <c r="G13" s="616">
        <v>0.58121</v>
      </c>
      <c r="H13" s="616">
        <f t="shared" si="0"/>
        <v>1.0698099999999999</v>
      </c>
      <c r="I13" s="415"/>
      <c r="J13" s="415"/>
      <c r="K13" s="415"/>
      <c r="L13" s="415"/>
    </row>
    <row r="14" spans="2:12">
      <c r="B14" s="51">
        <v>5</v>
      </c>
      <c r="C14" s="106" t="s">
        <v>363</v>
      </c>
      <c r="D14" s="695">
        <v>0</v>
      </c>
      <c r="E14" s="695">
        <v>0</v>
      </c>
      <c r="F14" s="616">
        <v>0</v>
      </c>
      <c r="G14" s="616">
        <v>0</v>
      </c>
      <c r="H14" s="616">
        <f t="shared" si="0"/>
        <v>0</v>
      </c>
      <c r="I14" s="415"/>
      <c r="J14" s="415"/>
      <c r="K14" s="415"/>
      <c r="L14" s="415"/>
    </row>
    <row r="15" spans="2:12">
      <c r="B15" s="51">
        <v>6</v>
      </c>
      <c r="C15" s="106" t="s">
        <v>364</v>
      </c>
      <c r="D15" s="695">
        <v>1.1293500000000012E-2</v>
      </c>
      <c r="E15" s="695">
        <v>1.0176300000000027E-2</v>
      </c>
      <c r="F15" s="616">
        <v>7.5000000000000067E-3</v>
      </c>
      <c r="G15" s="616">
        <v>4.9801999999999902E-3</v>
      </c>
      <c r="H15" s="616">
        <f t="shared" si="0"/>
        <v>1.2480199999999997E-2</v>
      </c>
      <c r="I15" s="415"/>
      <c r="J15" s="415"/>
      <c r="K15" s="415"/>
      <c r="L15" s="415"/>
    </row>
    <row r="16" spans="2:12">
      <c r="B16" s="51">
        <v>7</v>
      </c>
      <c r="C16" s="106" t="s">
        <v>365</v>
      </c>
      <c r="D16" s="695">
        <v>0</v>
      </c>
      <c r="E16" s="695">
        <v>0</v>
      </c>
      <c r="F16" s="616">
        <v>0</v>
      </c>
      <c r="G16" s="616">
        <v>0</v>
      </c>
      <c r="H16" s="616">
        <f t="shared" si="0"/>
        <v>0</v>
      </c>
      <c r="I16" s="415"/>
      <c r="J16" s="415"/>
      <c r="K16" s="415"/>
      <c r="L16" s="415"/>
    </row>
    <row r="17" spans="2:12">
      <c r="B17" s="51">
        <v>8</v>
      </c>
      <c r="C17" s="106" t="s">
        <v>366</v>
      </c>
      <c r="D17" s="695">
        <v>0</v>
      </c>
      <c r="E17" s="695">
        <v>0</v>
      </c>
      <c r="F17" s="616">
        <v>0</v>
      </c>
      <c r="G17" s="616">
        <v>0</v>
      </c>
      <c r="H17" s="616">
        <f t="shared" si="0"/>
        <v>0</v>
      </c>
      <c r="I17" s="415"/>
      <c r="J17" s="415"/>
      <c r="K17" s="415"/>
      <c r="L17" s="415"/>
    </row>
    <row r="18" spans="2:12">
      <c r="B18" s="51">
        <v>9</v>
      </c>
      <c r="C18" s="106" t="s">
        <v>367</v>
      </c>
      <c r="D18" s="695">
        <v>0.1168</v>
      </c>
      <c r="E18" s="695">
        <v>0.13900000000000001</v>
      </c>
      <c r="F18" s="616">
        <v>5.96E-2</v>
      </c>
      <c r="G18" s="616">
        <v>5.9522800000000001E-2</v>
      </c>
      <c r="H18" s="616">
        <f t="shared" si="0"/>
        <v>0.1191228</v>
      </c>
      <c r="I18" s="415"/>
      <c r="J18" s="415"/>
      <c r="K18" s="415"/>
      <c r="L18" s="415"/>
    </row>
    <row r="19" spans="2:12">
      <c r="B19" s="51">
        <v>10</v>
      </c>
      <c r="C19" s="106" t="s">
        <v>368</v>
      </c>
      <c r="D19" s="695">
        <v>0.22820000000000001</v>
      </c>
      <c r="E19" s="695">
        <v>0.1042</v>
      </c>
      <c r="F19" s="616">
        <v>2.8E-3</v>
      </c>
      <c r="G19" s="616">
        <v>2.7576129999999995E-3</v>
      </c>
      <c r="H19" s="616">
        <f t="shared" si="0"/>
        <v>5.5576129999999994E-3</v>
      </c>
      <c r="I19" s="415"/>
      <c r="J19" s="415"/>
      <c r="K19" s="415"/>
      <c r="L19" s="415"/>
    </row>
    <row r="20" spans="2:12">
      <c r="B20" s="51">
        <v>11</v>
      </c>
      <c r="C20" s="106" t="s">
        <v>369</v>
      </c>
      <c r="D20" s="695">
        <v>0</v>
      </c>
      <c r="E20" s="695">
        <v>0</v>
      </c>
      <c r="F20" s="616">
        <v>0</v>
      </c>
      <c r="G20" s="616">
        <v>0</v>
      </c>
      <c r="H20" s="616">
        <f t="shared" si="0"/>
        <v>0</v>
      </c>
      <c r="I20" s="415"/>
      <c r="J20" s="415"/>
      <c r="K20" s="415"/>
      <c r="L20" s="415"/>
    </row>
    <row r="21" spans="2:12">
      <c r="B21" s="51">
        <v>12</v>
      </c>
      <c r="C21" s="106" t="s">
        <v>370</v>
      </c>
      <c r="D21" s="695">
        <v>0</v>
      </c>
      <c r="E21" s="695">
        <v>0</v>
      </c>
      <c r="F21" s="616">
        <v>0</v>
      </c>
      <c r="G21" s="616">
        <v>0</v>
      </c>
      <c r="H21" s="616">
        <f t="shared" si="0"/>
        <v>0</v>
      </c>
      <c r="I21" s="415"/>
      <c r="J21" s="415"/>
      <c r="K21" s="415"/>
      <c r="L21" s="415"/>
    </row>
    <row r="22" spans="2:12">
      <c r="B22" s="51">
        <v>13</v>
      </c>
      <c r="C22" s="106" t="s">
        <v>371</v>
      </c>
      <c r="D22" s="695">
        <v>0</v>
      </c>
      <c r="E22" s="695">
        <v>0</v>
      </c>
      <c r="F22" s="616">
        <v>0</v>
      </c>
      <c r="G22" s="616">
        <v>0</v>
      </c>
      <c r="H22" s="616">
        <f t="shared" si="0"/>
        <v>0</v>
      </c>
      <c r="I22" s="415"/>
      <c r="J22" s="415"/>
      <c r="K22" s="415"/>
      <c r="L22" s="415"/>
    </row>
    <row r="23" spans="2:12">
      <c r="B23" s="51">
        <v>14</v>
      </c>
      <c r="C23" s="106" t="s">
        <v>372</v>
      </c>
      <c r="D23" s="695">
        <v>4.1799999999999997E-2</v>
      </c>
      <c r="E23" s="695">
        <v>0</v>
      </c>
      <c r="F23" s="616">
        <v>0</v>
      </c>
      <c r="G23" s="616">
        <v>0</v>
      </c>
      <c r="H23" s="616">
        <f t="shared" si="0"/>
        <v>0</v>
      </c>
      <c r="I23" s="415"/>
      <c r="J23" s="415"/>
      <c r="K23" s="415"/>
      <c r="L23" s="415"/>
    </row>
    <row r="24" spans="2:12">
      <c r="B24" s="51">
        <v>15</v>
      </c>
      <c r="C24" s="107" t="s">
        <v>373</v>
      </c>
      <c r="D24" s="695">
        <v>0</v>
      </c>
      <c r="E24" s="695">
        <v>0</v>
      </c>
      <c r="F24" s="616">
        <v>0</v>
      </c>
      <c r="G24" s="616">
        <v>0</v>
      </c>
      <c r="H24" s="616">
        <f t="shared" si="0"/>
        <v>0</v>
      </c>
      <c r="I24" s="415"/>
      <c r="J24" s="415"/>
      <c r="K24" s="415"/>
      <c r="L24" s="415"/>
    </row>
    <row r="25" spans="2:12">
      <c r="B25" s="51">
        <v>16</v>
      </c>
      <c r="C25" s="105" t="s">
        <v>374</v>
      </c>
      <c r="D25" s="695">
        <v>0</v>
      </c>
      <c r="E25" s="695">
        <v>0</v>
      </c>
      <c r="F25" s="616">
        <v>0</v>
      </c>
      <c r="G25" s="616">
        <v>0</v>
      </c>
      <c r="H25" s="616">
        <f t="shared" si="0"/>
        <v>0</v>
      </c>
      <c r="I25" s="415"/>
      <c r="J25" s="415"/>
      <c r="K25" s="415"/>
      <c r="L25" s="415"/>
    </row>
    <row r="26" spans="2:12">
      <c r="B26" s="51">
        <v>17</v>
      </c>
      <c r="C26" s="105" t="s">
        <v>375</v>
      </c>
      <c r="D26" s="695">
        <v>0</v>
      </c>
      <c r="E26" s="695">
        <v>0</v>
      </c>
      <c r="F26" s="616">
        <v>0</v>
      </c>
      <c r="G26" s="616">
        <v>0</v>
      </c>
      <c r="H26" s="616">
        <f t="shared" si="0"/>
        <v>0</v>
      </c>
      <c r="I26" s="415"/>
      <c r="J26" s="415"/>
      <c r="K26" s="415"/>
      <c r="L26" s="415"/>
    </row>
    <row r="27" spans="2:12">
      <c r="B27" s="51">
        <v>18</v>
      </c>
      <c r="C27" s="106" t="s">
        <v>376</v>
      </c>
      <c r="D27" s="695">
        <v>0</v>
      </c>
      <c r="E27" s="695">
        <v>0</v>
      </c>
      <c r="F27" s="616">
        <v>0</v>
      </c>
      <c r="G27" s="616">
        <v>0</v>
      </c>
      <c r="H27" s="616">
        <f t="shared" si="0"/>
        <v>0</v>
      </c>
      <c r="I27" s="415"/>
      <c r="J27" s="415"/>
      <c r="K27" s="415"/>
      <c r="L27" s="415"/>
    </row>
    <row r="28" spans="2:12">
      <c r="B28" s="51">
        <v>19</v>
      </c>
      <c r="C28" s="106" t="s">
        <v>377</v>
      </c>
      <c r="D28" s="695">
        <v>0</v>
      </c>
      <c r="E28" s="695">
        <v>0</v>
      </c>
      <c r="F28" s="616">
        <v>0</v>
      </c>
      <c r="G28" s="616">
        <v>0</v>
      </c>
      <c r="H28" s="616">
        <f t="shared" si="0"/>
        <v>0</v>
      </c>
      <c r="I28" s="415"/>
      <c r="J28" s="415"/>
      <c r="K28" s="415"/>
      <c r="L28" s="415"/>
    </row>
    <row r="29" spans="2:12">
      <c r="B29" s="51">
        <v>20</v>
      </c>
      <c r="C29" s="106" t="s">
        <v>378</v>
      </c>
      <c r="D29" s="695">
        <v>0</v>
      </c>
      <c r="E29" s="695">
        <v>0</v>
      </c>
      <c r="F29" s="616">
        <v>0</v>
      </c>
      <c r="G29" s="616">
        <v>0</v>
      </c>
      <c r="H29" s="616">
        <f t="shared" si="0"/>
        <v>0</v>
      </c>
      <c r="I29" s="415"/>
      <c r="J29" s="415"/>
      <c r="K29" s="415"/>
      <c r="L29" s="415"/>
    </row>
    <row r="30" spans="2:12">
      <c r="B30" s="51">
        <v>21</v>
      </c>
      <c r="C30" s="106" t="s">
        <v>379</v>
      </c>
      <c r="D30" s="695">
        <v>0</v>
      </c>
      <c r="E30" s="695">
        <v>0</v>
      </c>
      <c r="F30" s="616">
        <v>0</v>
      </c>
      <c r="G30" s="616">
        <v>0</v>
      </c>
      <c r="H30" s="616">
        <f t="shared" si="0"/>
        <v>0</v>
      </c>
      <c r="I30" s="415"/>
      <c r="J30" s="415"/>
      <c r="K30" s="415"/>
      <c r="L30" s="415"/>
    </row>
    <row r="31" spans="2:12">
      <c r="B31" s="51">
        <v>22</v>
      </c>
      <c r="C31" s="106" t="s">
        <v>380</v>
      </c>
      <c r="D31" s="695">
        <v>0</v>
      </c>
      <c r="E31" s="695">
        <v>0</v>
      </c>
      <c r="F31" s="616">
        <v>0</v>
      </c>
      <c r="G31" s="616">
        <v>0</v>
      </c>
      <c r="H31" s="616">
        <f t="shared" si="0"/>
        <v>0</v>
      </c>
      <c r="I31" s="415"/>
      <c r="J31" s="415"/>
      <c r="K31" s="415"/>
      <c r="L31" s="415"/>
    </row>
    <row r="32" spans="2:12">
      <c r="B32" s="51">
        <v>23</v>
      </c>
      <c r="C32" s="106" t="s">
        <v>381</v>
      </c>
      <c r="D32" s="695">
        <v>0</v>
      </c>
      <c r="E32" s="695">
        <v>0</v>
      </c>
      <c r="F32" s="616">
        <v>0</v>
      </c>
      <c r="G32" s="616">
        <v>0</v>
      </c>
      <c r="H32" s="616">
        <f t="shared" si="0"/>
        <v>0</v>
      </c>
      <c r="I32" s="415"/>
      <c r="J32" s="415"/>
      <c r="K32" s="415"/>
      <c r="L32" s="415"/>
    </row>
    <row r="33" spans="2:12">
      <c r="B33" s="51">
        <v>24</v>
      </c>
      <c r="C33" s="106" t="s">
        <v>382</v>
      </c>
      <c r="D33" s="695">
        <v>0</v>
      </c>
      <c r="E33" s="695">
        <v>0</v>
      </c>
      <c r="F33" s="616">
        <v>0</v>
      </c>
      <c r="G33" s="616">
        <v>0</v>
      </c>
      <c r="H33" s="616">
        <f t="shared" si="0"/>
        <v>0</v>
      </c>
      <c r="I33" s="415"/>
      <c r="J33" s="415"/>
      <c r="K33" s="415"/>
      <c r="L33" s="415"/>
    </row>
    <row r="34" spans="2:12">
      <c r="B34" s="51">
        <v>25</v>
      </c>
      <c r="C34" s="106" t="s">
        <v>383</v>
      </c>
      <c r="D34" s="695">
        <v>0</v>
      </c>
      <c r="E34" s="695">
        <v>0</v>
      </c>
      <c r="F34" s="616">
        <v>0</v>
      </c>
      <c r="G34" s="616">
        <v>0</v>
      </c>
      <c r="H34" s="616">
        <f t="shared" si="0"/>
        <v>0</v>
      </c>
      <c r="I34" s="415"/>
      <c r="J34" s="415"/>
      <c r="K34" s="415"/>
      <c r="L34" s="415"/>
    </row>
    <row r="35" spans="2:12">
      <c r="B35" s="51">
        <v>26</v>
      </c>
      <c r="C35" s="106" t="s">
        <v>384</v>
      </c>
      <c r="D35" s="695">
        <f>+D54</f>
        <v>0.17531525000000001</v>
      </c>
      <c r="E35" s="695">
        <f>+E54</f>
        <v>0.1652187</v>
      </c>
      <c r="F35" s="616">
        <v>1.4999999999999999E-2</v>
      </c>
      <c r="G35" s="616">
        <v>0.2779006</v>
      </c>
      <c r="H35" s="616">
        <f t="shared" si="0"/>
        <v>0.29290060000000001</v>
      </c>
      <c r="I35" s="415"/>
      <c r="J35" s="415"/>
      <c r="K35" s="415"/>
      <c r="L35" s="415"/>
    </row>
    <row r="36" spans="2:12">
      <c r="B36" s="51">
        <v>27</v>
      </c>
      <c r="C36" s="106" t="s">
        <v>385</v>
      </c>
      <c r="D36" s="695"/>
      <c r="E36" s="695"/>
      <c r="F36" s="616"/>
      <c r="G36" s="616"/>
      <c r="H36" s="616"/>
      <c r="I36" s="415"/>
      <c r="J36" s="415"/>
      <c r="K36" s="415"/>
      <c r="L36" s="415"/>
    </row>
    <row r="37" spans="2:12">
      <c r="B37" s="51">
        <v>28</v>
      </c>
      <c r="C37" s="106" t="s">
        <v>340</v>
      </c>
      <c r="D37" s="625"/>
      <c r="E37" s="616"/>
      <c r="F37" s="616"/>
      <c r="G37" s="616"/>
      <c r="H37" s="616"/>
      <c r="I37" s="415"/>
      <c r="J37" s="415"/>
      <c r="K37" s="415"/>
      <c r="L37" s="415"/>
    </row>
    <row r="38" spans="2:12">
      <c r="B38" s="51">
        <v>29</v>
      </c>
      <c r="C38" s="108" t="s">
        <v>386</v>
      </c>
      <c r="D38" s="834">
        <f>SUM(D10:D37)</f>
        <v>1.6011087499999999</v>
      </c>
      <c r="E38" s="834">
        <f>SUM(E10:E37)</f>
        <v>1.7866950000000001</v>
      </c>
      <c r="F38" s="626">
        <f t="shared" ref="F38:H38" si="1">SUM(F10:F37)</f>
        <v>0.66590000000000005</v>
      </c>
      <c r="G38" s="626">
        <f t="shared" si="1"/>
        <v>1.01878687</v>
      </c>
      <c r="H38" s="626">
        <f t="shared" si="1"/>
        <v>1.6846868699999997</v>
      </c>
      <c r="I38" s="730"/>
      <c r="J38" s="415"/>
      <c r="K38" s="415"/>
      <c r="L38" s="415"/>
    </row>
    <row r="39" spans="2:12">
      <c r="B39" s="51">
        <v>30</v>
      </c>
      <c r="C39" s="11" t="s">
        <v>342</v>
      </c>
      <c r="D39" s="876"/>
      <c r="E39" s="877"/>
      <c r="F39" s="616"/>
      <c r="G39" s="616"/>
      <c r="H39" s="616"/>
      <c r="I39" s="731"/>
      <c r="J39" s="731"/>
      <c r="K39" s="415"/>
      <c r="L39" s="415"/>
    </row>
    <row r="40" spans="2:12">
      <c r="B40" s="51">
        <v>31</v>
      </c>
      <c r="C40" s="32" t="s">
        <v>387</v>
      </c>
      <c r="D40" s="627">
        <f>+D38-D39</f>
        <v>1.6011087499999999</v>
      </c>
      <c r="E40" s="627">
        <f t="shared" ref="E40:H40" si="2">+E38-E39</f>
        <v>1.7866950000000001</v>
      </c>
      <c r="F40" s="627">
        <f t="shared" si="2"/>
        <v>0.66590000000000005</v>
      </c>
      <c r="G40" s="627">
        <f t="shared" si="2"/>
        <v>1.01878687</v>
      </c>
      <c r="H40" s="627">
        <f t="shared" si="2"/>
        <v>1.6846868699999997</v>
      </c>
      <c r="I40" s="730"/>
      <c r="J40" s="415"/>
      <c r="K40" s="415"/>
      <c r="L40" s="415"/>
    </row>
    <row r="41" spans="2:12">
      <c r="I41" s="729"/>
    </row>
    <row r="44" spans="2:12">
      <c r="C44" s="818" t="s">
        <v>388</v>
      </c>
      <c r="D44" s="819"/>
      <c r="E44" s="819"/>
      <c r="F44" s="819"/>
      <c r="G44" s="820"/>
    </row>
    <row r="45" spans="2:12">
      <c r="C45" s="821" t="s">
        <v>389</v>
      </c>
      <c r="D45" s="822">
        <v>0</v>
      </c>
      <c r="E45" s="822">
        <v>2.789E-4</v>
      </c>
      <c r="F45" s="823"/>
      <c r="G45" s="609"/>
    </row>
    <row r="46" spans="2:12">
      <c r="C46" s="821" t="s">
        <v>390</v>
      </c>
      <c r="D46" s="822">
        <f>7.98*0</f>
        <v>0</v>
      </c>
      <c r="E46" s="822">
        <v>0</v>
      </c>
      <c r="F46" s="823"/>
      <c r="G46" s="609"/>
    </row>
    <row r="47" spans="2:12">
      <c r="C47" s="821" t="s">
        <v>391</v>
      </c>
      <c r="D47" s="822"/>
      <c r="E47" s="822">
        <f>4.0014445*0</f>
        <v>0</v>
      </c>
      <c r="F47" s="823"/>
      <c r="G47" s="11"/>
      <c r="I47" s="609" t="s">
        <v>392</v>
      </c>
    </row>
    <row r="48" spans="2:12">
      <c r="C48" s="821" t="s">
        <v>393</v>
      </c>
      <c r="D48" s="822">
        <v>0</v>
      </c>
      <c r="E48" s="822">
        <v>5.5000000000000002E-5</v>
      </c>
      <c r="F48" s="823"/>
      <c r="G48" s="11"/>
      <c r="I48" s="609"/>
    </row>
    <row r="49" spans="3:9">
      <c r="C49" s="821" t="s">
        <v>394</v>
      </c>
      <c r="D49" s="822">
        <v>0.1548253</v>
      </c>
      <c r="E49" s="822">
        <v>0.143537</v>
      </c>
      <c r="F49" s="823"/>
      <c r="G49" s="11"/>
      <c r="I49" s="609"/>
    </row>
    <row r="50" spans="3:9">
      <c r="C50" s="821" t="s">
        <v>385</v>
      </c>
      <c r="D50" s="822">
        <v>1.9307649999999999E-2</v>
      </c>
      <c r="E50" s="822">
        <v>1.9631300000000001E-2</v>
      </c>
      <c r="F50" s="823"/>
      <c r="G50" s="11"/>
      <c r="I50" s="609" t="s">
        <v>395</v>
      </c>
    </row>
    <row r="51" spans="3:9">
      <c r="C51" s="821" t="s">
        <v>396</v>
      </c>
      <c r="D51" s="822">
        <v>1.1823000000000001E-3</v>
      </c>
      <c r="E51" s="822">
        <v>1.7164999999999999E-3</v>
      </c>
      <c r="F51" s="823"/>
      <c r="G51" s="11"/>
      <c r="I51" s="609"/>
    </row>
    <row r="52" spans="3:9">
      <c r="C52" s="821" t="s">
        <v>397</v>
      </c>
      <c r="D52" s="822">
        <f>0.5455565*0</f>
        <v>0</v>
      </c>
      <c r="E52" s="822">
        <f>0.3031625*0</f>
        <v>0</v>
      </c>
      <c r="F52" s="823"/>
      <c r="G52" s="11"/>
      <c r="I52" s="609"/>
    </row>
    <row r="53" spans="3:9" ht="41.45">
      <c r="C53" s="816" t="s">
        <v>398</v>
      </c>
      <c r="D53" s="822">
        <f>0.034378276*0</f>
        <v>0</v>
      </c>
      <c r="E53" s="822">
        <f>0.004281*0</f>
        <v>0</v>
      </c>
      <c r="F53" s="823"/>
      <c r="G53" s="11"/>
      <c r="I53" s="824" t="s">
        <v>399</v>
      </c>
    </row>
    <row r="54" spans="3:9">
      <c r="C54" s="825" t="s">
        <v>8</v>
      </c>
      <c r="D54" s="826">
        <f>SUM(D44:D53)</f>
        <v>0.17531525000000001</v>
      </c>
      <c r="E54" s="826">
        <f>SUM(E44:E53)</f>
        <v>0.1652187</v>
      </c>
      <c r="F54" s="827">
        <v>0</v>
      </c>
      <c r="G54" s="11"/>
      <c r="I54" s="827">
        <v>0</v>
      </c>
    </row>
  </sheetData>
  <mergeCells count="6">
    <mergeCell ref="B7:B9"/>
    <mergeCell ref="C7:C9"/>
    <mergeCell ref="F7:H7"/>
    <mergeCell ref="B2:H2"/>
    <mergeCell ref="B3:H3"/>
    <mergeCell ref="B4:H4"/>
  </mergeCells>
  <printOptions verticalCentered="1"/>
  <pageMargins left="0.23622047244094491" right="0.23622047244094491" top="0.23622047244094491" bottom="0.23622047244094491" header="0.23622047244094491" footer="0.2362204724409449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L23"/>
  <sheetViews>
    <sheetView showGridLines="0" view="pageBreakPreview" zoomScale="60" zoomScaleNormal="80" workbookViewId="0">
      <selection activeCell="G35" sqref="G35"/>
    </sheetView>
  </sheetViews>
  <sheetFormatPr defaultColWidth="9.28515625" defaultRowHeight="13.9"/>
  <cols>
    <col min="1" max="1" width="9.28515625" style="1"/>
    <col min="2" max="2" width="5.7109375" style="79" customWidth="1"/>
    <col min="3" max="3" width="29.28515625" style="1" bestFit="1" customWidth="1"/>
    <col min="4" max="4" width="14.42578125" style="1" customWidth="1"/>
    <col min="5" max="5" width="17.28515625" style="1" customWidth="1"/>
    <col min="6" max="6" width="12.7109375" style="1" customWidth="1"/>
    <col min="7" max="7" width="14.28515625" style="1" customWidth="1"/>
    <col min="8" max="8" width="18.28515625" style="1" customWidth="1"/>
    <col min="9" max="9" width="10.7109375" style="1" customWidth="1"/>
    <col min="10" max="10" width="12.28515625" style="1" customWidth="1"/>
    <col min="11" max="11" width="12.7109375" style="1" customWidth="1"/>
    <col min="12" max="12" width="14.42578125" style="1" customWidth="1"/>
    <col min="13" max="16384" width="9.28515625" style="1"/>
  </cols>
  <sheetData>
    <row r="2" spans="2:12">
      <c r="B2" s="996" t="str">
        <f>Index!$B$2</f>
        <v>AMRAVATI POWER TRANSMISSION CO. LTD. (APTCL)</v>
      </c>
      <c r="C2" s="996"/>
      <c r="D2" s="996"/>
      <c r="E2" s="996"/>
      <c r="F2" s="996"/>
      <c r="G2" s="996"/>
      <c r="H2" s="996"/>
    </row>
    <row r="3" spans="2:12">
      <c r="B3" s="997" t="s">
        <v>123</v>
      </c>
      <c r="C3" s="997"/>
      <c r="D3" s="997"/>
      <c r="E3" s="997"/>
      <c r="F3" s="997"/>
      <c r="G3" s="997"/>
      <c r="H3" s="997"/>
    </row>
    <row r="4" spans="2:12">
      <c r="B4" s="998" t="s">
        <v>400</v>
      </c>
      <c r="C4" s="998"/>
      <c r="D4" s="998"/>
      <c r="E4" s="998"/>
      <c r="F4" s="998"/>
      <c r="G4" s="998"/>
      <c r="H4" s="998"/>
    </row>
    <row r="5" spans="2:12">
      <c r="B5" s="76"/>
      <c r="C5" s="79"/>
      <c r="D5" s="79"/>
      <c r="E5" s="79"/>
      <c r="F5" s="79"/>
      <c r="G5" s="79"/>
      <c r="H5" s="79"/>
    </row>
    <row r="6" spans="2:12">
      <c r="B6" s="76"/>
      <c r="C6" s="79"/>
      <c r="D6" s="79"/>
      <c r="E6" s="79"/>
      <c r="H6" s="76" t="s">
        <v>194</v>
      </c>
    </row>
    <row r="7" spans="2:12">
      <c r="B7" s="916" t="s">
        <v>9</v>
      </c>
      <c r="C7" s="919" t="s">
        <v>10</v>
      </c>
      <c r="D7" s="435" t="s">
        <v>44</v>
      </c>
      <c r="E7" s="310" t="s">
        <v>11</v>
      </c>
      <c r="F7" s="1001" t="s">
        <v>12</v>
      </c>
      <c r="G7" s="995"/>
      <c r="H7" s="995"/>
    </row>
    <row r="8" spans="2:12" ht="43.5" customHeight="1">
      <c r="B8" s="1002"/>
      <c r="C8" s="1184"/>
      <c r="D8" s="80" t="s">
        <v>198</v>
      </c>
      <c r="E8" s="80" t="s">
        <v>198</v>
      </c>
      <c r="F8" s="80" t="s">
        <v>200</v>
      </c>
      <c r="G8" s="80" t="s">
        <v>201</v>
      </c>
      <c r="H8" s="80" t="s">
        <v>202</v>
      </c>
    </row>
    <row r="9" spans="2:12">
      <c r="B9" s="1003"/>
      <c r="C9" s="1184"/>
      <c r="D9" s="80" t="s">
        <v>204</v>
      </c>
      <c r="E9" s="80" t="s">
        <v>205</v>
      </c>
      <c r="F9" s="80" t="s">
        <v>315</v>
      </c>
      <c r="G9" s="80" t="s">
        <v>316</v>
      </c>
      <c r="H9" s="80" t="s">
        <v>317</v>
      </c>
    </row>
    <row r="10" spans="2:12">
      <c r="B10" s="51">
        <v>1</v>
      </c>
      <c r="C10" s="106" t="s">
        <v>117</v>
      </c>
      <c r="D10" s="625">
        <v>2.4516322E-2</v>
      </c>
      <c r="E10" s="616">
        <v>0.1322208</v>
      </c>
      <c r="F10" s="28"/>
      <c r="G10" s="28"/>
      <c r="H10" s="570">
        <f t="shared" ref="H10:H17" si="0">+F10+G10</f>
        <v>0</v>
      </c>
    </row>
    <row r="11" spans="2:12">
      <c r="B11" s="51">
        <f>B10+1</f>
        <v>2</v>
      </c>
      <c r="C11" s="106" t="s">
        <v>401</v>
      </c>
      <c r="D11" s="625"/>
      <c r="E11" s="616"/>
      <c r="F11" s="616"/>
      <c r="G11" s="616"/>
      <c r="H11" s="570">
        <f t="shared" si="0"/>
        <v>0</v>
      </c>
      <c r="I11" s="642"/>
      <c r="J11" s="642"/>
      <c r="K11" s="642"/>
      <c r="L11" s="642"/>
    </row>
    <row r="12" spans="2:12">
      <c r="B12" s="51">
        <f t="shared" ref="B12:B21" si="1">B11+1</f>
        <v>3</v>
      </c>
      <c r="C12" s="106" t="s">
        <v>402</v>
      </c>
      <c r="D12" s="625">
        <v>1.4344115</v>
      </c>
      <c r="E12" s="616">
        <v>1.5398088000000001</v>
      </c>
      <c r="F12" s="616">
        <v>0.66379999999999995</v>
      </c>
      <c r="G12" s="616">
        <v>0.66383700000000001</v>
      </c>
      <c r="H12" s="570">
        <f t="shared" si="0"/>
        <v>1.327637</v>
      </c>
      <c r="I12" s="642"/>
      <c r="J12" s="642"/>
      <c r="K12" s="642"/>
      <c r="L12" s="642"/>
    </row>
    <row r="13" spans="2:12">
      <c r="B13" s="51">
        <f t="shared" si="1"/>
        <v>4</v>
      </c>
      <c r="C13" s="106" t="s">
        <v>403</v>
      </c>
      <c r="D13" s="625"/>
      <c r="E13" s="616"/>
      <c r="F13" s="616"/>
      <c r="G13" s="616"/>
      <c r="H13" s="570">
        <f t="shared" si="0"/>
        <v>0</v>
      </c>
      <c r="I13" s="642"/>
      <c r="J13" s="642"/>
      <c r="K13" s="642"/>
      <c r="L13" s="642"/>
    </row>
    <row r="14" spans="2:12">
      <c r="B14" s="51">
        <f t="shared" si="1"/>
        <v>5</v>
      </c>
      <c r="C14" s="106" t="s">
        <v>404</v>
      </c>
      <c r="D14" s="625"/>
      <c r="E14" s="616"/>
      <c r="F14" s="616"/>
      <c r="G14" s="616"/>
      <c r="H14" s="570">
        <f t="shared" si="0"/>
        <v>0</v>
      </c>
      <c r="I14" s="642"/>
      <c r="J14" s="642"/>
      <c r="K14" s="642"/>
      <c r="L14" s="642"/>
    </row>
    <row r="15" spans="2:12">
      <c r="B15" s="51">
        <f t="shared" si="1"/>
        <v>6</v>
      </c>
      <c r="C15" s="106" t="s">
        <v>405</v>
      </c>
      <c r="D15" s="625">
        <v>0.3026065</v>
      </c>
      <c r="E15" s="616">
        <v>0.30172369999999998</v>
      </c>
      <c r="F15" s="616">
        <v>0.15</v>
      </c>
      <c r="G15" s="616">
        <v>0.15</v>
      </c>
      <c r="H15" s="570">
        <f t="shared" si="0"/>
        <v>0.3</v>
      </c>
      <c r="I15" s="642"/>
      <c r="J15" s="642"/>
      <c r="K15" s="642"/>
      <c r="L15" s="642"/>
    </row>
    <row r="16" spans="2:12">
      <c r="B16" s="51">
        <f t="shared" si="1"/>
        <v>7</v>
      </c>
      <c r="C16" s="106" t="s">
        <v>406</v>
      </c>
      <c r="D16" s="625"/>
      <c r="E16" s="616"/>
      <c r="F16" s="28"/>
      <c r="G16" s="28"/>
      <c r="H16" s="570">
        <f t="shared" si="0"/>
        <v>0</v>
      </c>
    </row>
    <row r="17" spans="2:8">
      <c r="B17" s="51">
        <f t="shared" si="1"/>
        <v>8</v>
      </c>
      <c r="C17" s="106" t="s">
        <v>118</v>
      </c>
      <c r="D17" s="625"/>
      <c r="E17" s="616"/>
      <c r="F17" s="28"/>
      <c r="G17" s="28"/>
      <c r="H17" s="570">
        <f t="shared" si="0"/>
        <v>0</v>
      </c>
    </row>
    <row r="18" spans="2:8">
      <c r="B18" s="51">
        <f t="shared" si="1"/>
        <v>9</v>
      </c>
      <c r="C18" s="106" t="s">
        <v>91</v>
      </c>
      <c r="D18" s="625">
        <v>0.54720669500000008</v>
      </c>
      <c r="E18" s="616">
        <v>0.55689336600000006</v>
      </c>
      <c r="F18" s="570">
        <v>0.4647</v>
      </c>
      <c r="G18" s="570">
        <v>0.51885459999999994</v>
      </c>
      <c r="H18" s="570">
        <f>+F18+G18</f>
        <v>0.98355459999999995</v>
      </c>
    </row>
    <row r="19" spans="2:8">
      <c r="B19" s="104">
        <f t="shared" si="1"/>
        <v>10</v>
      </c>
      <c r="C19" s="108" t="s">
        <v>407</v>
      </c>
      <c r="D19" s="834">
        <f>SUM(D10:D18)</f>
        <v>2.308741017</v>
      </c>
      <c r="E19" s="834">
        <f>SUM(E10:E18)</f>
        <v>2.530646666</v>
      </c>
      <c r="F19" s="834">
        <f t="shared" ref="F19:H19" si="2">SUM(F10:F18)</f>
        <v>1.2785</v>
      </c>
      <c r="G19" s="834">
        <f t="shared" si="2"/>
        <v>1.3326916</v>
      </c>
      <c r="H19" s="834">
        <f t="shared" si="2"/>
        <v>2.6111915999999997</v>
      </c>
    </row>
    <row r="20" spans="2:8">
      <c r="B20" s="51">
        <f t="shared" si="1"/>
        <v>11</v>
      </c>
      <c r="C20" s="11" t="s">
        <v>342</v>
      </c>
      <c r="D20" s="11"/>
      <c r="E20" s="28"/>
      <c r="F20" s="28"/>
      <c r="G20" s="28"/>
      <c r="H20" s="28"/>
    </row>
    <row r="21" spans="2:8">
      <c r="B21" s="104">
        <f t="shared" si="1"/>
        <v>12</v>
      </c>
      <c r="C21" s="32" t="s">
        <v>408</v>
      </c>
      <c r="D21" s="694">
        <f>+D19-D20</f>
        <v>2.308741017</v>
      </c>
      <c r="E21" s="694">
        <f t="shared" ref="E21:H21" si="3">+E19-E20</f>
        <v>2.530646666</v>
      </c>
      <c r="F21" s="694">
        <f t="shared" si="3"/>
        <v>1.2785</v>
      </c>
      <c r="G21" s="694">
        <f t="shared" si="3"/>
        <v>1.3326916</v>
      </c>
      <c r="H21" s="694">
        <f t="shared" si="3"/>
        <v>2.6111915999999997</v>
      </c>
    </row>
    <row r="23" spans="2:8">
      <c r="D23" s="729"/>
      <c r="E23" s="729"/>
      <c r="F23" s="729"/>
      <c r="G23" s="729"/>
      <c r="H23" s="729"/>
    </row>
  </sheetData>
  <mergeCells count="6">
    <mergeCell ref="B7:B9"/>
    <mergeCell ref="C7:C9"/>
    <mergeCell ref="F7:H7"/>
    <mergeCell ref="B2:H2"/>
    <mergeCell ref="B3:H3"/>
    <mergeCell ref="B4:H4"/>
  </mergeCells>
  <printOptions verticalCentered="1"/>
  <pageMargins left="0.23622047244094491" right="0.23622047244094491" top="0.23622047244094491" bottom="0.23622047244094491" header="0.23622047244094491" footer="0.2362204724409449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T19"/>
  <sheetViews>
    <sheetView showGridLines="0" view="pageBreakPreview" topLeftCell="D4" zoomScaleNormal="85" zoomScaleSheetLayoutView="100" workbookViewId="0">
      <selection activeCell="D13" sqref="D13:T13"/>
    </sheetView>
  </sheetViews>
  <sheetFormatPr defaultColWidth="9.28515625" defaultRowHeight="13.9"/>
  <cols>
    <col min="1" max="1" width="4.28515625" style="242" customWidth="1"/>
    <col min="2" max="2" width="6.28515625" style="242" customWidth="1"/>
    <col min="3" max="3" width="16.42578125" style="242" customWidth="1"/>
    <col min="4" max="4" width="9.85546875" style="242" customWidth="1"/>
    <col min="5" max="5" width="12.7109375" style="242" customWidth="1"/>
    <col min="6" max="6" width="12.28515625" style="242" customWidth="1"/>
    <col min="7" max="7" width="9.140625" style="242" customWidth="1"/>
    <col min="8" max="8" width="12" style="242" customWidth="1"/>
    <col min="9" max="9" width="13" style="242" customWidth="1"/>
    <col min="10" max="10" width="8.28515625" style="242" customWidth="1"/>
    <col min="11" max="11" width="9.7109375" style="242" customWidth="1"/>
    <col min="12" max="12" width="10.140625" style="242" customWidth="1"/>
    <col min="13" max="13" width="12.7109375" style="242" customWidth="1"/>
    <col min="14" max="14" width="15.7109375" style="242" customWidth="1"/>
    <col min="15" max="19" width="10.7109375" style="242" bestFit="1" customWidth="1"/>
    <col min="20" max="20" width="8.7109375" style="242" customWidth="1"/>
    <col min="21" max="16384" width="9.28515625" style="242"/>
  </cols>
  <sheetData>
    <row r="1" spans="2:20">
      <c r="B1" s="293"/>
    </row>
    <row r="2" spans="2:20">
      <c r="C2" s="422"/>
      <c r="D2" s="422"/>
      <c r="E2" s="422"/>
      <c r="F2" s="422"/>
      <c r="G2" s="422"/>
      <c r="H2" s="422"/>
      <c r="I2" s="422"/>
      <c r="J2" s="152" t="str">
        <f>Index!B2</f>
        <v>AMRAVATI POWER TRANSMISSION CO. LTD. (APTCL)</v>
      </c>
      <c r="K2" s="422"/>
      <c r="L2" s="422"/>
      <c r="M2" s="422"/>
      <c r="N2" s="422"/>
      <c r="O2" s="422"/>
    </row>
    <row r="3" spans="2:20">
      <c r="C3" s="422"/>
      <c r="D3" s="422"/>
      <c r="E3" s="422"/>
      <c r="F3" s="422"/>
      <c r="G3" s="422"/>
      <c r="H3" s="422"/>
      <c r="I3" s="422"/>
      <c r="J3" s="312" t="s">
        <v>123</v>
      </c>
      <c r="K3" s="422"/>
      <c r="L3" s="422"/>
      <c r="M3" s="422"/>
      <c r="N3" s="422"/>
      <c r="O3" s="294"/>
    </row>
    <row r="4" spans="2:20">
      <c r="C4" s="422"/>
      <c r="D4" s="422"/>
      <c r="E4" s="422"/>
      <c r="F4" s="422"/>
      <c r="G4" s="422"/>
      <c r="H4" s="422"/>
      <c r="I4" s="422"/>
      <c r="J4" s="244" t="s">
        <v>409</v>
      </c>
      <c r="K4" s="422"/>
      <c r="L4" s="422"/>
      <c r="M4" s="422"/>
      <c r="N4" s="422"/>
      <c r="O4" s="422"/>
    </row>
    <row r="5" spans="2:20">
      <c r="B5" s="244"/>
      <c r="C5" s="423"/>
      <c r="D5" s="423"/>
      <c r="E5" s="423"/>
      <c r="F5" s="423"/>
      <c r="G5" s="423"/>
      <c r="H5" s="423"/>
      <c r="I5" s="423"/>
      <c r="J5" s="423"/>
      <c r="K5" s="423"/>
      <c r="L5" s="423"/>
      <c r="M5" s="423"/>
      <c r="N5" s="423"/>
      <c r="O5" s="423"/>
    </row>
    <row r="6" spans="2:20">
      <c r="B6" s="244"/>
      <c r="C6" s="423"/>
      <c r="D6" s="423"/>
      <c r="E6" s="423"/>
      <c r="F6" s="423"/>
      <c r="G6" s="423"/>
      <c r="H6" s="423"/>
      <c r="I6" s="423"/>
      <c r="J6" s="423"/>
      <c r="K6" s="423"/>
      <c r="L6" s="423"/>
      <c r="M6" s="423"/>
      <c r="N6" s="423"/>
      <c r="O6" s="423"/>
    </row>
    <row r="7" spans="2:20">
      <c r="B7" s="1004"/>
      <c r="C7" s="1004"/>
      <c r="D7" s="1004"/>
      <c r="E7" s="1004"/>
      <c r="F7" s="245"/>
      <c r="G7" s="245"/>
      <c r="H7" s="245"/>
      <c r="I7" s="245"/>
      <c r="J7" s="245"/>
      <c r="K7" s="245"/>
      <c r="L7" s="245"/>
      <c r="M7" s="245"/>
    </row>
    <row r="8" spans="2:20">
      <c r="S8" s="295" t="s">
        <v>194</v>
      </c>
    </row>
    <row r="9" spans="2:20" s="290" customFormat="1">
      <c r="B9" s="1008" t="s">
        <v>9</v>
      </c>
      <c r="C9" s="1011" t="s">
        <v>10</v>
      </c>
      <c r="D9" s="921" t="s">
        <v>44</v>
      </c>
      <c r="E9" s="922"/>
      <c r="F9" s="923"/>
      <c r="G9" s="921" t="s">
        <v>11</v>
      </c>
      <c r="H9" s="922"/>
      <c r="I9" s="923"/>
      <c r="J9" s="921" t="s">
        <v>12</v>
      </c>
      <c r="K9" s="922"/>
      <c r="L9" s="922"/>
      <c r="M9" s="922"/>
      <c r="N9" s="923"/>
      <c r="O9" s="914" t="s">
        <v>195</v>
      </c>
      <c r="P9" s="914"/>
      <c r="Q9" s="914"/>
      <c r="R9" s="914"/>
      <c r="S9" s="914"/>
      <c r="T9" s="914" t="s">
        <v>196</v>
      </c>
    </row>
    <row r="10" spans="2:20" s="290" customFormat="1" ht="27.6">
      <c r="B10" s="1009"/>
      <c r="C10" s="1011"/>
      <c r="D10" s="433" t="s">
        <v>197</v>
      </c>
      <c r="E10" s="433" t="s">
        <v>198</v>
      </c>
      <c r="F10" s="433" t="s">
        <v>199</v>
      </c>
      <c r="G10" s="433" t="s">
        <v>197</v>
      </c>
      <c r="H10" s="433" t="s">
        <v>198</v>
      </c>
      <c r="I10" s="433" t="s">
        <v>199</v>
      </c>
      <c r="J10" s="433" t="s">
        <v>197</v>
      </c>
      <c r="K10" s="433" t="s">
        <v>200</v>
      </c>
      <c r="L10" s="433" t="s">
        <v>201</v>
      </c>
      <c r="M10" s="433" t="s">
        <v>202</v>
      </c>
      <c r="N10" s="433" t="s">
        <v>203</v>
      </c>
      <c r="O10" s="433" t="s">
        <v>13</v>
      </c>
      <c r="P10" s="433" t="s">
        <v>14</v>
      </c>
      <c r="Q10" s="433" t="s">
        <v>15</v>
      </c>
      <c r="R10" s="433" t="s">
        <v>16</v>
      </c>
      <c r="S10" s="433" t="s">
        <v>17</v>
      </c>
      <c r="T10" s="914"/>
    </row>
    <row r="11" spans="2:20" s="290" customFormat="1">
      <c r="B11" s="1010"/>
      <c r="C11" s="1012"/>
      <c r="D11" s="639" t="s">
        <v>204</v>
      </c>
      <c r="E11" s="639" t="s">
        <v>205</v>
      </c>
      <c r="F11" s="639" t="s">
        <v>206</v>
      </c>
      <c r="G11" s="639" t="s">
        <v>207</v>
      </c>
      <c r="H11" s="639" t="s">
        <v>208</v>
      </c>
      <c r="I11" s="639" t="s">
        <v>209</v>
      </c>
      <c r="J11" s="639" t="s">
        <v>210</v>
      </c>
      <c r="K11" s="639" t="s">
        <v>211</v>
      </c>
      <c r="L11" s="639" t="s">
        <v>212</v>
      </c>
      <c r="M11" s="433" t="s">
        <v>213</v>
      </c>
      <c r="N11" s="433" t="s">
        <v>214</v>
      </c>
      <c r="O11" s="433" t="s">
        <v>215</v>
      </c>
      <c r="P11" s="433" t="s">
        <v>215</v>
      </c>
      <c r="Q11" s="433" t="s">
        <v>215</v>
      </c>
      <c r="R11" s="433" t="s">
        <v>215</v>
      </c>
      <c r="S11" s="433" t="s">
        <v>215</v>
      </c>
      <c r="T11" s="915"/>
    </row>
    <row r="12" spans="2:20" s="298" customFormat="1">
      <c r="B12" s="296">
        <v>1</v>
      </c>
      <c r="C12" s="297" t="s">
        <v>410</v>
      </c>
      <c r="D12" s="616"/>
      <c r="E12" s="616"/>
      <c r="F12" s="616"/>
      <c r="G12" s="646"/>
      <c r="H12" s="616"/>
      <c r="I12" s="616"/>
      <c r="J12" s="616"/>
      <c r="K12" s="647"/>
      <c r="L12" s="647"/>
      <c r="M12" s="424"/>
      <c r="N12" s="424"/>
      <c r="O12" s="424"/>
      <c r="P12" s="424"/>
      <c r="Q12" s="424"/>
      <c r="R12" s="424"/>
      <c r="S12" s="424"/>
      <c r="T12" s="297"/>
    </row>
    <row r="13" spans="2:20" s="298" customFormat="1" ht="30">
      <c r="B13" s="296"/>
      <c r="C13" s="297"/>
      <c r="D13" s="1005" t="s">
        <v>411</v>
      </c>
      <c r="E13" s="1006"/>
      <c r="F13" s="1006"/>
      <c r="G13" s="1006"/>
      <c r="H13" s="1006"/>
      <c r="I13" s="1006"/>
      <c r="J13" s="1006"/>
      <c r="K13" s="1006"/>
      <c r="L13" s="1006"/>
      <c r="M13" s="1006"/>
      <c r="N13" s="1006"/>
      <c r="O13" s="1006"/>
      <c r="P13" s="1006"/>
      <c r="Q13" s="1006"/>
      <c r="R13" s="1006"/>
      <c r="S13" s="1006"/>
      <c r="T13" s="1007"/>
    </row>
    <row r="14" spans="2:20" s="298" customFormat="1">
      <c r="B14" s="296">
        <f>B12+1</f>
        <v>2</v>
      </c>
      <c r="C14" s="299" t="s">
        <v>412</v>
      </c>
      <c r="D14" s="648"/>
      <c r="E14" s="648"/>
      <c r="F14" s="648"/>
      <c r="G14" s="649"/>
      <c r="H14" s="648"/>
      <c r="I14" s="649"/>
      <c r="J14" s="649"/>
      <c r="K14" s="648"/>
      <c r="L14" s="648"/>
      <c r="M14" s="299"/>
      <c r="N14" s="300"/>
      <c r="O14" s="299"/>
      <c r="P14" s="299"/>
      <c r="Q14" s="299"/>
      <c r="R14" s="299"/>
      <c r="S14" s="299"/>
      <c r="T14" s="297"/>
    </row>
    <row r="15" spans="2:20" s="298" customFormat="1">
      <c r="B15" s="296">
        <f t="shared" ref="B15:B16" si="0">B14+1</f>
        <v>3</v>
      </c>
      <c r="C15" s="299" t="s">
        <v>413</v>
      </c>
      <c r="D15" s="648"/>
      <c r="E15" s="648"/>
      <c r="F15" s="648"/>
      <c r="G15" s="649"/>
      <c r="H15" s="648"/>
      <c r="I15" s="649"/>
      <c r="J15" s="649"/>
      <c r="K15" s="648"/>
      <c r="L15" s="648"/>
      <c r="M15" s="299"/>
      <c r="N15" s="300"/>
      <c r="O15" s="299"/>
      <c r="P15" s="299"/>
      <c r="Q15" s="299"/>
      <c r="R15" s="299"/>
      <c r="S15" s="299"/>
      <c r="T15" s="297"/>
    </row>
    <row r="16" spans="2:20" s="298" customFormat="1">
      <c r="B16" s="296">
        <f t="shared" si="0"/>
        <v>4</v>
      </c>
      <c r="C16" s="299" t="s">
        <v>414</v>
      </c>
      <c r="D16" s="299"/>
      <c r="E16" s="299"/>
      <c r="F16" s="299"/>
      <c r="G16" s="300"/>
      <c r="H16" s="299"/>
      <c r="I16" s="300"/>
      <c r="J16" s="300"/>
      <c r="K16" s="299"/>
      <c r="L16" s="299"/>
      <c r="M16" s="299"/>
      <c r="N16" s="300"/>
      <c r="O16" s="299"/>
      <c r="P16" s="299"/>
      <c r="Q16" s="299"/>
      <c r="R16" s="299"/>
      <c r="S16" s="299"/>
      <c r="T16" s="297"/>
    </row>
    <row r="17" spans="2:15" s="294" customFormat="1">
      <c r="B17" s="301"/>
      <c r="C17" s="302"/>
      <c r="D17" s="302"/>
      <c r="E17" s="302"/>
      <c r="F17" s="302"/>
      <c r="G17" s="303"/>
      <c r="H17" s="304"/>
      <c r="I17" s="304"/>
      <c r="J17" s="304"/>
      <c r="K17" s="304"/>
      <c r="L17" s="304"/>
      <c r="M17" s="304"/>
      <c r="N17" s="304"/>
      <c r="O17" s="304"/>
    </row>
    <row r="18" spans="2:15">
      <c r="B18" s="290" t="s">
        <v>247</v>
      </c>
    </row>
    <row r="19" spans="2:15">
      <c r="B19" s="290"/>
      <c r="C19" s="242" t="s">
        <v>415</v>
      </c>
    </row>
  </sheetData>
  <mergeCells count="9">
    <mergeCell ref="B7:E7"/>
    <mergeCell ref="D13:T13"/>
    <mergeCell ref="T9:T11"/>
    <mergeCell ref="B9:B11"/>
    <mergeCell ref="C9:C11"/>
    <mergeCell ref="G9:I9"/>
    <mergeCell ref="J9:N9"/>
    <mergeCell ref="D9:F9"/>
    <mergeCell ref="O9:S9"/>
  </mergeCells>
  <printOptions verticalCentered="1"/>
  <pageMargins left="0.23622047244094491" right="0.23622047244094491" top="0.23622047244094491" bottom="0.23622047244094491" header="0.23622047244094491" footer="0.23622047244094491"/>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187"/>
  <sheetViews>
    <sheetView showGridLines="0" view="pageBreakPreview" topLeftCell="A72" zoomScale="50" zoomScaleNormal="70" zoomScaleSheetLayoutView="50" workbookViewId="0">
      <selection activeCell="B97" sqref="B97:K187"/>
    </sheetView>
  </sheetViews>
  <sheetFormatPr defaultColWidth="9.28515625" defaultRowHeight="13.9"/>
  <cols>
    <col min="1" max="1" width="4.5703125" style="23" customWidth="1"/>
    <col min="2" max="2" width="42.28515625" style="23" customWidth="1"/>
    <col min="3" max="5" width="15.7109375" style="23" customWidth="1"/>
    <col min="6" max="6" width="20.28515625" style="23" customWidth="1"/>
    <col min="7" max="7" width="20.7109375" style="23" customWidth="1"/>
    <col min="8" max="8" width="14.28515625" style="23" customWidth="1"/>
    <col min="9" max="13" width="15.42578125" style="23" customWidth="1"/>
    <col min="14" max="17" width="16.42578125" style="23" customWidth="1"/>
    <col min="18" max="18" width="21.28515625" style="23" customWidth="1"/>
    <col min="19" max="19" width="16.5703125" style="23" customWidth="1"/>
    <col min="20" max="20" width="14" style="23" customWidth="1"/>
    <col min="21" max="23" width="12.7109375" style="23" customWidth="1"/>
    <col min="24" max="24" width="15.28515625" style="23" customWidth="1"/>
    <col min="25" max="25" width="12.5703125" style="23" customWidth="1"/>
    <col min="26" max="26" width="13.42578125" style="23" customWidth="1"/>
    <col min="27" max="27" width="13.5703125" style="23" customWidth="1"/>
    <col min="28" max="16384" width="9.28515625" style="23"/>
  </cols>
  <sheetData>
    <row r="1" spans="2:27" ht="15.75" customHeight="1"/>
    <row r="2" spans="2:27" ht="15" customHeight="1">
      <c r="C2" s="126"/>
      <c r="D2" s="126"/>
      <c r="E2" s="126"/>
      <c r="F2" s="126"/>
      <c r="G2" s="152" t="str">
        <f>Index!B2</f>
        <v>AMRAVATI POWER TRANSMISSION CO. LTD. (APTCL)</v>
      </c>
      <c r="H2" s="126"/>
      <c r="I2" s="126"/>
      <c r="J2" s="126"/>
      <c r="K2" s="126"/>
      <c r="L2" s="152"/>
      <c r="M2" s="152"/>
      <c r="N2" s="152"/>
      <c r="O2" s="152"/>
      <c r="P2" s="152"/>
      <c r="Q2" s="152"/>
      <c r="R2" s="152"/>
    </row>
    <row r="3" spans="2:27" ht="15" customHeight="1">
      <c r="C3" s="127"/>
      <c r="D3" s="127"/>
      <c r="E3" s="127"/>
      <c r="F3" s="127"/>
      <c r="G3" s="312" t="s">
        <v>123</v>
      </c>
      <c r="H3" s="127"/>
      <c r="I3" s="127"/>
      <c r="J3" s="127"/>
      <c r="K3" s="127"/>
      <c r="L3" s="153"/>
      <c r="M3" s="153"/>
      <c r="N3" s="153"/>
      <c r="O3" s="153"/>
      <c r="P3" s="153"/>
      <c r="Q3" s="153"/>
      <c r="R3" s="153"/>
      <c r="S3" s="24"/>
      <c r="T3" s="24"/>
      <c r="U3" s="24"/>
      <c r="V3" s="24"/>
    </row>
    <row r="4" spans="2:27" ht="15" customHeight="1">
      <c r="C4" s="128"/>
      <c r="D4" s="128"/>
      <c r="E4" s="128"/>
      <c r="F4" s="128"/>
      <c r="G4" s="130" t="s">
        <v>416</v>
      </c>
      <c r="H4" s="128"/>
      <c r="I4" s="128"/>
      <c r="J4" s="128"/>
      <c r="K4" s="128"/>
      <c r="L4" s="118"/>
      <c r="M4" s="118"/>
      <c r="N4" s="118"/>
      <c r="O4" s="118"/>
      <c r="P4" s="118"/>
      <c r="Q4" s="118"/>
      <c r="R4" s="118"/>
      <c r="S4" s="24"/>
      <c r="T4" s="24"/>
      <c r="U4" s="24"/>
      <c r="V4" s="24"/>
    </row>
    <row r="5" spans="2:27">
      <c r="B5" s="25"/>
      <c r="C5" s="57"/>
      <c r="D5" s="57"/>
      <c r="E5" s="57"/>
      <c r="F5" s="24"/>
      <c r="G5" s="24"/>
      <c r="H5" s="24"/>
      <c r="I5" s="24"/>
      <c r="J5" s="24"/>
      <c r="K5" s="24"/>
      <c r="L5" s="24"/>
      <c r="M5" s="24"/>
      <c r="N5" s="24"/>
      <c r="O5" s="24"/>
      <c r="P5" s="24"/>
      <c r="Q5" s="24"/>
      <c r="R5" s="24"/>
      <c r="S5" s="24"/>
      <c r="T5" s="24"/>
      <c r="U5" s="24"/>
      <c r="V5" s="24"/>
      <c r="W5" s="24"/>
      <c r="X5" s="24"/>
      <c r="Y5" s="24"/>
      <c r="Z5" s="24"/>
      <c r="AA5" s="24"/>
    </row>
    <row r="6" spans="2:27" ht="15.75" customHeight="1">
      <c r="B6" s="57" t="s">
        <v>417</v>
      </c>
      <c r="F6" s="24"/>
      <c r="G6" s="24"/>
      <c r="H6" s="24"/>
      <c r="I6" s="24"/>
      <c r="J6" s="24"/>
      <c r="K6" s="24"/>
      <c r="L6" s="24"/>
      <c r="M6" s="24"/>
      <c r="N6" s="24"/>
      <c r="O6" s="24"/>
      <c r="P6" s="24"/>
      <c r="Q6" s="24"/>
      <c r="R6" s="24"/>
      <c r="S6" s="24"/>
      <c r="T6" s="24"/>
      <c r="U6" s="24"/>
      <c r="V6" s="24"/>
      <c r="W6" s="24"/>
      <c r="X6" s="24"/>
      <c r="Y6" s="24"/>
      <c r="Z6" s="24"/>
      <c r="AA6" s="24"/>
    </row>
    <row r="7" spans="2:27">
      <c r="B7" s="25"/>
      <c r="C7" s="25"/>
      <c r="D7" s="25"/>
      <c r="E7" s="25"/>
      <c r="F7" s="24"/>
      <c r="G7" s="24"/>
      <c r="H7" s="24"/>
      <c r="I7" s="24"/>
      <c r="J7" s="24"/>
      <c r="K7" s="24"/>
      <c r="L7" s="24"/>
      <c r="M7" s="24"/>
      <c r="R7" s="58" t="s">
        <v>194</v>
      </c>
      <c r="S7" s="58"/>
      <c r="T7" s="58"/>
      <c r="U7" s="58"/>
      <c r="V7" s="58"/>
      <c r="W7" s="58"/>
      <c r="X7" s="24"/>
      <c r="Y7" s="24"/>
      <c r="Z7" s="24"/>
    </row>
    <row r="8" spans="2:27" s="109" customFormat="1" ht="13.9" customHeight="1">
      <c r="B8" s="1039" t="s">
        <v>418</v>
      </c>
      <c r="C8" s="1039" t="s">
        <v>419</v>
      </c>
      <c r="D8" s="1039" t="s">
        <v>420</v>
      </c>
      <c r="E8" s="1039" t="s">
        <v>421</v>
      </c>
      <c r="F8" s="1039" t="s">
        <v>422</v>
      </c>
      <c r="G8" s="1036" t="s">
        <v>423</v>
      </c>
      <c r="H8" s="1037"/>
      <c r="I8" s="1038"/>
      <c r="J8" s="1036" t="s">
        <v>424</v>
      </c>
      <c r="K8" s="1037"/>
      <c r="L8" s="1038"/>
      <c r="M8" s="1042" t="s">
        <v>425</v>
      </c>
      <c r="N8" s="1042"/>
      <c r="O8" s="1042"/>
      <c r="P8" s="1042"/>
      <c r="Q8" s="1042"/>
      <c r="R8" s="1042"/>
      <c r="S8" s="1042"/>
    </row>
    <row r="9" spans="2:27" s="109" customFormat="1">
      <c r="B9" s="1040"/>
      <c r="C9" s="1040"/>
      <c r="D9" s="1040"/>
      <c r="E9" s="1040"/>
      <c r="F9" s="1040"/>
      <c r="G9" s="1031" t="s">
        <v>4</v>
      </c>
      <c r="H9" s="1031" t="s">
        <v>5</v>
      </c>
      <c r="I9" s="1031" t="s">
        <v>426</v>
      </c>
      <c r="J9" s="1031" t="s">
        <v>4</v>
      </c>
      <c r="K9" s="1031" t="s">
        <v>5</v>
      </c>
      <c r="L9" s="1031" t="s">
        <v>59</v>
      </c>
      <c r="M9" s="1031" t="s">
        <v>427</v>
      </c>
      <c r="N9" s="1039" t="s">
        <v>428</v>
      </c>
      <c r="O9" s="1044" t="s">
        <v>429</v>
      </c>
      <c r="P9" s="1045"/>
      <c r="Q9" s="1045"/>
      <c r="R9" s="1045"/>
      <c r="S9" s="1046"/>
    </row>
    <row r="10" spans="2:27" s="109" customFormat="1" ht="42" customHeight="1">
      <c r="B10" s="1041"/>
      <c r="C10" s="1041"/>
      <c r="D10" s="1041"/>
      <c r="E10" s="1041"/>
      <c r="F10" s="1041"/>
      <c r="G10" s="1032"/>
      <c r="H10" s="1032"/>
      <c r="I10" s="1032"/>
      <c r="J10" s="1032"/>
      <c r="K10" s="1032"/>
      <c r="L10" s="1032"/>
      <c r="M10" s="1032"/>
      <c r="N10" s="1041"/>
      <c r="O10" s="475" t="s">
        <v>430</v>
      </c>
      <c r="P10" s="475" t="s">
        <v>431</v>
      </c>
      <c r="Q10" s="475" t="s">
        <v>432</v>
      </c>
      <c r="R10" s="475" t="s">
        <v>433</v>
      </c>
      <c r="S10" s="475" t="s">
        <v>434</v>
      </c>
    </row>
    <row r="11" spans="2:27">
      <c r="B11" s="59" t="s">
        <v>44</v>
      </c>
      <c r="C11" s="1013" t="s">
        <v>411</v>
      </c>
      <c r="D11" s="1014"/>
      <c r="E11" s="1014"/>
      <c r="F11" s="1014"/>
      <c r="G11" s="1014"/>
      <c r="H11" s="1014"/>
      <c r="I11" s="1014"/>
      <c r="J11" s="1014"/>
      <c r="K11" s="1014"/>
      <c r="L11" s="1014"/>
      <c r="M11" s="1015"/>
      <c r="N11" s="33"/>
      <c r="O11" s="33"/>
      <c r="P11" s="33"/>
      <c r="Q11" s="33"/>
      <c r="R11" s="110"/>
      <c r="S11" s="33"/>
    </row>
    <row r="12" spans="2:27">
      <c r="B12" s="111" t="s">
        <v>435</v>
      </c>
      <c r="C12" s="1016"/>
      <c r="D12" s="1017"/>
      <c r="E12" s="1017"/>
      <c r="F12" s="1017"/>
      <c r="G12" s="1017"/>
      <c r="H12" s="1017"/>
      <c r="I12" s="1017"/>
      <c r="J12" s="1017"/>
      <c r="K12" s="1017"/>
      <c r="L12" s="1017"/>
      <c r="M12" s="1018"/>
      <c r="N12" s="33"/>
      <c r="O12" s="33"/>
      <c r="P12" s="33"/>
      <c r="Q12" s="33"/>
      <c r="R12" s="112"/>
      <c r="S12" s="33"/>
    </row>
    <row r="13" spans="2:27">
      <c r="B13" s="113" t="s">
        <v>436</v>
      </c>
      <c r="C13" s="1016"/>
      <c r="D13" s="1017"/>
      <c r="E13" s="1017"/>
      <c r="F13" s="1017"/>
      <c r="G13" s="1017"/>
      <c r="H13" s="1017"/>
      <c r="I13" s="1017"/>
      <c r="J13" s="1017"/>
      <c r="K13" s="1017"/>
      <c r="L13" s="1017"/>
      <c r="M13" s="1018"/>
      <c r="N13" s="33"/>
      <c r="O13" s="33"/>
      <c r="P13" s="33"/>
      <c r="Q13" s="33"/>
      <c r="R13" s="112"/>
      <c r="S13" s="33"/>
    </row>
    <row r="14" spans="2:27">
      <c r="B14" s="33" t="s">
        <v>437</v>
      </c>
      <c r="C14" s="1016"/>
      <c r="D14" s="1017"/>
      <c r="E14" s="1017"/>
      <c r="F14" s="1017"/>
      <c r="G14" s="1017"/>
      <c r="H14" s="1017"/>
      <c r="I14" s="1017"/>
      <c r="J14" s="1017"/>
      <c r="K14" s="1017"/>
      <c r="L14" s="1017"/>
      <c r="M14" s="1018"/>
      <c r="N14" s="33"/>
      <c r="O14" s="33"/>
      <c r="P14" s="33"/>
      <c r="Q14" s="33"/>
      <c r="R14" s="112"/>
      <c r="S14" s="33"/>
    </row>
    <row r="15" spans="2:27">
      <c r="B15" s="33" t="s">
        <v>437</v>
      </c>
      <c r="C15" s="1016"/>
      <c r="D15" s="1017"/>
      <c r="E15" s="1017"/>
      <c r="F15" s="1017"/>
      <c r="G15" s="1017"/>
      <c r="H15" s="1017"/>
      <c r="I15" s="1017"/>
      <c r="J15" s="1017"/>
      <c r="K15" s="1017"/>
      <c r="L15" s="1017"/>
      <c r="M15" s="1018"/>
      <c r="N15" s="33"/>
      <c r="O15" s="33"/>
      <c r="P15" s="33"/>
      <c r="Q15" s="33"/>
      <c r="R15" s="112"/>
      <c r="S15" s="33"/>
    </row>
    <row r="16" spans="2:27">
      <c r="B16" s="113" t="s">
        <v>438</v>
      </c>
      <c r="C16" s="1016"/>
      <c r="D16" s="1017"/>
      <c r="E16" s="1017"/>
      <c r="F16" s="1017"/>
      <c r="G16" s="1017"/>
      <c r="H16" s="1017"/>
      <c r="I16" s="1017"/>
      <c r="J16" s="1017"/>
      <c r="K16" s="1017"/>
      <c r="L16" s="1017"/>
      <c r="M16" s="1018"/>
      <c r="N16" s="33"/>
      <c r="O16" s="33"/>
      <c r="P16" s="33"/>
      <c r="Q16" s="33"/>
      <c r="R16" s="112"/>
      <c r="S16" s="33"/>
    </row>
    <row r="17" spans="2:19">
      <c r="B17" s="33" t="s">
        <v>437</v>
      </c>
      <c r="C17" s="1016"/>
      <c r="D17" s="1017"/>
      <c r="E17" s="1017"/>
      <c r="F17" s="1017"/>
      <c r="G17" s="1017"/>
      <c r="H17" s="1017"/>
      <c r="I17" s="1017"/>
      <c r="J17" s="1017"/>
      <c r="K17" s="1017"/>
      <c r="L17" s="1017"/>
      <c r="M17" s="1018"/>
      <c r="N17" s="33"/>
      <c r="O17" s="33"/>
      <c r="P17" s="33"/>
      <c r="Q17" s="33"/>
      <c r="R17" s="112"/>
      <c r="S17" s="33"/>
    </row>
    <row r="18" spans="2:19">
      <c r="B18" s="33" t="s">
        <v>437</v>
      </c>
      <c r="C18" s="1016"/>
      <c r="D18" s="1017"/>
      <c r="E18" s="1017"/>
      <c r="F18" s="1017"/>
      <c r="G18" s="1017"/>
      <c r="H18" s="1017"/>
      <c r="I18" s="1017"/>
      <c r="J18" s="1017"/>
      <c r="K18" s="1017"/>
      <c r="L18" s="1017"/>
      <c r="M18" s="1018"/>
      <c r="N18" s="33"/>
      <c r="O18" s="33"/>
      <c r="P18" s="33"/>
      <c r="Q18" s="33"/>
      <c r="R18" s="112"/>
      <c r="S18" s="33"/>
    </row>
    <row r="19" spans="2:19">
      <c r="B19" s="59" t="s">
        <v>439</v>
      </c>
      <c r="C19" s="1016"/>
      <c r="D19" s="1017"/>
      <c r="E19" s="1017"/>
      <c r="F19" s="1017"/>
      <c r="G19" s="1017"/>
      <c r="H19" s="1017"/>
      <c r="I19" s="1017"/>
      <c r="J19" s="1017"/>
      <c r="K19" s="1017"/>
      <c r="L19" s="1017"/>
      <c r="M19" s="1018"/>
      <c r="N19" s="33"/>
      <c r="O19" s="33"/>
      <c r="P19" s="33"/>
      <c r="Q19" s="33"/>
      <c r="R19" s="112"/>
      <c r="S19" s="33"/>
    </row>
    <row r="20" spans="2:19">
      <c r="B20" s="33" t="s">
        <v>437</v>
      </c>
      <c r="C20" s="1016"/>
      <c r="D20" s="1017"/>
      <c r="E20" s="1017"/>
      <c r="F20" s="1017"/>
      <c r="G20" s="1017"/>
      <c r="H20" s="1017"/>
      <c r="I20" s="1017"/>
      <c r="J20" s="1017"/>
      <c r="K20" s="1017"/>
      <c r="L20" s="1017"/>
      <c r="M20" s="1018"/>
      <c r="N20" s="33"/>
      <c r="O20" s="33"/>
      <c r="P20" s="33"/>
      <c r="Q20" s="33"/>
      <c r="R20" s="112"/>
      <c r="S20" s="33"/>
    </row>
    <row r="21" spans="2:19">
      <c r="B21" s="33" t="s">
        <v>437</v>
      </c>
      <c r="C21" s="1016"/>
      <c r="D21" s="1017"/>
      <c r="E21" s="1017"/>
      <c r="F21" s="1017"/>
      <c r="G21" s="1017"/>
      <c r="H21" s="1017"/>
      <c r="I21" s="1017"/>
      <c r="J21" s="1017"/>
      <c r="K21" s="1017"/>
      <c r="L21" s="1017"/>
      <c r="M21" s="1018"/>
      <c r="N21" s="33"/>
      <c r="O21" s="33"/>
      <c r="P21" s="33"/>
      <c r="Q21" s="33"/>
      <c r="R21" s="112"/>
      <c r="S21" s="33"/>
    </row>
    <row r="22" spans="2:19">
      <c r="B22" s="33"/>
      <c r="C22" s="1016"/>
      <c r="D22" s="1017"/>
      <c r="E22" s="1017"/>
      <c r="F22" s="1017"/>
      <c r="G22" s="1017"/>
      <c r="H22" s="1017"/>
      <c r="I22" s="1017"/>
      <c r="J22" s="1017"/>
      <c r="K22" s="1017"/>
      <c r="L22" s="1017"/>
      <c r="M22" s="1018"/>
      <c r="N22" s="33"/>
      <c r="O22" s="33"/>
      <c r="P22" s="33"/>
      <c r="Q22" s="33"/>
      <c r="R22" s="112"/>
      <c r="S22" s="33"/>
    </row>
    <row r="23" spans="2:19">
      <c r="B23" s="59" t="s">
        <v>11</v>
      </c>
      <c r="C23" s="1016"/>
      <c r="D23" s="1017"/>
      <c r="E23" s="1017"/>
      <c r="F23" s="1017"/>
      <c r="G23" s="1017"/>
      <c r="H23" s="1017"/>
      <c r="I23" s="1017"/>
      <c r="J23" s="1017"/>
      <c r="K23" s="1017"/>
      <c r="L23" s="1017"/>
      <c r="M23" s="1018"/>
      <c r="N23" s="59"/>
      <c r="O23" s="59"/>
      <c r="P23" s="59"/>
      <c r="Q23" s="59"/>
      <c r="R23" s="114"/>
      <c r="S23" s="33"/>
    </row>
    <row r="24" spans="2:19">
      <c r="B24" s="111" t="s">
        <v>435</v>
      </c>
      <c r="C24" s="1016"/>
      <c r="D24" s="1017"/>
      <c r="E24" s="1017"/>
      <c r="F24" s="1017"/>
      <c r="G24" s="1017"/>
      <c r="H24" s="1017"/>
      <c r="I24" s="1017"/>
      <c r="J24" s="1017"/>
      <c r="K24" s="1017"/>
      <c r="L24" s="1017"/>
      <c r="M24" s="1018"/>
      <c r="N24" s="59"/>
      <c r="O24" s="59"/>
      <c r="P24" s="59"/>
      <c r="Q24" s="59"/>
      <c r="R24" s="114"/>
      <c r="S24" s="33"/>
    </row>
    <row r="25" spans="2:19">
      <c r="B25" s="113" t="s">
        <v>436</v>
      </c>
      <c r="C25" s="1016"/>
      <c r="D25" s="1017"/>
      <c r="E25" s="1017"/>
      <c r="F25" s="1017"/>
      <c r="G25" s="1017"/>
      <c r="H25" s="1017"/>
      <c r="I25" s="1017"/>
      <c r="J25" s="1017"/>
      <c r="K25" s="1017"/>
      <c r="L25" s="1017"/>
      <c r="M25" s="1018"/>
      <c r="N25" s="59"/>
      <c r="O25" s="59"/>
      <c r="P25" s="59"/>
      <c r="Q25" s="59"/>
      <c r="R25" s="114"/>
      <c r="S25" s="33"/>
    </row>
    <row r="26" spans="2:19">
      <c r="B26" s="33" t="s">
        <v>437</v>
      </c>
      <c r="C26" s="1016"/>
      <c r="D26" s="1017"/>
      <c r="E26" s="1017"/>
      <c r="F26" s="1017"/>
      <c r="G26" s="1017"/>
      <c r="H26" s="1017"/>
      <c r="I26" s="1017"/>
      <c r="J26" s="1017"/>
      <c r="K26" s="1017"/>
      <c r="L26" s="1017"/>
      <c r="M26" s="1018"/>
      <c r="N26" s="59"/>
      <c r="O26" s="59"/>
      <c r="P26" s="59"/>
      <c r="Q26" s="59"/>
      <c r="R26" s="114"/>
      <c r="S26" s="33"/>
    </row>
    <row r="27" spans="2:19">
      <c r="B27" s="33" t="s">
        <v>437</v>
      </c>
      <c r="C27" s="1016"/>
      <c r="D27" s="1017"/>
      <c r="E27" s="1017"/>
      <c r="F27" s="1017"/>
      <c r="G27" s="1017"/>
      <c r="H27" s="1017"/>
      <c r="I27" s="1017"/>
      <c r="J27" s="1017"/>
      <c r="K27" s="1017"/>
      <c r="L27" s="1017"/>
      <c r="M27" s="1018"/>
      <c r="N27" s="59"/>
      <c r="O27" s="59"/>
      <c r="P27" s="59"/>
      <c r="Q27" s="59"/>
      <c r="R27" s="114"/>
      <c r="S27" s="33"/>
    </row>
    <row r="28" spans="2:19">
      <c r="B28" s="113" t="s">
        <v>438</v>
      </c>
      <c r="C28" s="1016"/>
      <c r="D28" s="1017"/>
      <c r="E28" s="1017"/>
      <c r="F28" s="1017"/>
      <c r="G28" s="1017"/>
      <c r="H28" s="1017"/>
      <c r="I28" s="1017"/>
      <c r="J28" s="1017"/>
      <c r="K28" s="1017"/>
      <c r="L28" s="1017"/>
      <c r="M28" s="1018"/>
      <c r="N28" s="59"/>
      <c r="O28" s="59"/>
      <c r="P28" s="59"/>
      <c r="Q28" s="59"/>
      <c r="R28" s="114"/>
      <c r="S28" s="33"/>
    </row>
    <row r="29" spans="2:19">
      <c r="B29" s="33" t="s">
        <v>437</v>
      </c>
      <c r="C29" s="1016"/>
      <c r="D29" s="1017"/>
      <c r="E29" s="1017"/>
      <c r="F29" s="1017"/>
      <c r="G29" s="1017"/>
      <c r="H29" s="1017"/>
      <c r="I29" s="1017"/>
      <c r="J29" s="1017"/>
      <c r="K29" s="1017"/>
      <c r="L29" s="1017"/>
      <c r="M29" s="1018"/>
      <c r="N29" s="59"/>
      <c r="O29" s="59"/>
      <c r="P29" s="59"/>
      <c r="Q29" s="59"/>
      <c r="R29" s="114"/>
      <c r="S29" s="33"/>
    </row>
    <row r="30" spans="2:19">
      <c r="B30" s="33" t="s">
        <v>437</v>
      </c>
      <c r="C30" s="1016"/>
      <c r="D30" s="1017"/>
      <c r="E30" s="1017"/>
      <c r="F30" s="1017"/>
      <c r="G30" s="1017"/>
      <c r="H30" s="1017"/>
      <c r="I30" s="1017"/>
      <c r="J30" s="1017"/>
      <c r="K30" s="1017"/>
      <c r="L30" s="1017"/>
      <c r="M30" s="1018"/>
      <c r="N30" s="59"/>
      <c r="O30" s="59"/>
      <c r="P30" s="59"/>
      <c r="Q30" s="59"/>
      <c r="R30" s="114"/>
      <c r="S30" s="33"/>
    </row>
    <row r="31" spans="2:19">
      <c r="B31" s="59" t="s">
        <v>439</v>
      </c>
      <c r="C31" s="1016"/>
      <c r="D31" s="1017"/>
      <c r="E31" s="1017"/>
      <c r="F31" s="1017"/>
      <c r="G31" s="1017"/>
      <c r="H31" s="1017"/>
      <c r="I31" s="1017"/>
      <c r="J31" s="1017"/>
      <c r="K31" s="1017"/>
      <c r="L31" s="1017"/>
      <c r="M31" s="1018"/>
      <c r="N31" s="59"/>
      <c r="O31" s="59"/>
      <c r="P31" s="59"/>
      <c r="Q31" s="59"/>
      <c r="R31" s="114"/>
      <c r="S31" s="33"/>
    </row>
    <row r="32" spans="2:19">
      <c r="B32" s="33" t="s">
        <v>437</v>
      </c>
      <c r="C32" s="1016"/>
      <c r="D32" s="1017"/>
      <c r="E32" s="1017"/>
      <c r="F32" s="1017"/>
      <c r="G32" s="1017"/>
      <c r="H32" s="1017"/>
      <c r="I32" s="1017"/>
      <c r="J32" s="1017"/>
      <c r="K32" s="1017"/>
      <c r="L32" s="1017"/>
      <c r="M32" s="1018"/>
      <c r="N32" s="33"/>
      <c r="O32" s="33"/>
      <c r="P32" s="33"/>
      <c r="Q32" s="33"/>
      <c r="R32" s="112"/>
      <c r="S32" s="33"/>
    </row>
    <row r="33" spans="2:19">
      <c r="B33" s="33" t="s">
        <v>437</v>
      </c>
      <c r="C33" s="1016"/>
      <c r="D33" s="1017"/>
      <c r="E33" s="1017"/>
      <c r="F33" s="1017"/>
      <c r="G33" s="1017"/>
      <c r="H33" s="1017"/>
      <c r="I33" s="1017"/>
      <c r="J33" s="1017"/>
      <c r="K33" s="1017"/>
      <c r="L33" s="1017"/>
      <c r="M33" s="1018"/>
      <c r="N33" s="33"/>
      <c r="O33" s="33"/>
      <c r="P33" s="33"/>
      <c r="Q33" s="33"/>
      <c r="R33" s="112"/>
      <c r="S33" s="33"/>
    </row>
    <row r="34" spans="2:19">
      <c r="B34" s="49"/>
      <c r="C34" s="1016"/>
      <c r="D34" s="1017"/>
      <c r="E34" s="1017"/>
      <c r="F34" s="1017"/>
      <c r="G34" s="1017"/>
      <c r="H34" s="1017"/>
      <c r="I34" s="1017"/>
      <c r="J34" s="1017"/>
      <c r="K34" s="1017"/>
      <c r="L34" s="1017"/>
      <c r="M34" s="1018"/>
      <c r="N34" s="33"/>
      <c r="O34" s="33"/>
      <c r="P34" s="33"/>
      <c r="Q34" s="33"/>
      <c r="R34" s="112"/>
      <c r="S34" s="33"/>
    </row>
    <row r="35" spans="2:19">
      <c r="B35" s="111" t="s">
        <v>12</v>
      </c>
      <c r="C35" s="1016"/>
      <c r="D35" s="1017"/>
      <c r="E35" s="1017"/>
      <c r="F35" s="1017"/>
      <c r="G35" s="1017"/>
      <c r="H35" s="1017"/>
      <c r="I35" s="1017"/>
      <c r="J35" s="1017"/>
      <c r="K35" s="1017"/>
      <c r="L35" s="1017"/>
      <c r="M35" s="1018"/>
      <c r="N35" s="33"/>
      <c r="O35" s="33"/>
      <c r="P35" s="33"/>
      <c r="Q35" s="33"/>
      <c r="R35" s="112"/>
      <c r="S35" s="33"/>
    </row>
    <row r="36" spans="2:19">
      <c r="B36" s="111" t="s">
        <v>435</v>
      </c>
      <c r="C36" s="1016"/>
      <c r="D36" s="1017"/>
      <c r="E36" s="1017"/>
      <c r="F36" s="1017"/>
      <c r="G36" s="1017"/>
      <c r="H36" s="1017"/>
      <c r="I36" s="1017"/>
      <c r="J36" s="1017"/>
      <c r="K36" s="1017"/>
      <c r="L36" s="1017"/>
      <c r="M36" s="1018"/>
      <c r="N36" s="33"/>
      <c r="O36" s="33"/>
      <c r="P36" s="33"/>
      <c r="Q36" s="33"/>
      <c r="R36" s="112"/>
      <c r="S36" s="33"/>
    </row>
    <row r="37" spans="2:19">
      <c r="B37" s="113" t="s">
        <v>436</v>
      </c>
      <c r="C37" s="1016"/>
      <c r="D37" s="1017"/>
      <c r="E37" s="1017"/>
      <c r="F37" s="1017"/>
      <c r="G37" s="1017"/>
      <c r="H37" s="1017"/>
      <c r="I37" s="1017"/>
      <c r="J37" s="1017"/>
      <c r="K37" s="1017"/>
      <c r="L37" s="1017"/>
      <c r="M37" s="1018"/>
      <c r="N37" s="33"/>
      <c r="O37" s="33"/>
      <c r="P37" s="33"/>
      <c r="Q37" s="33"/>
      <c r="R37" s="112"/>
      <c r="S37" s="33"/>
    </row>
    <row r="38" spans="2:19">
      <c r="B38" s="33" t="s">
        <v>437</v>
      </c>
      <c r="C38" s="1016"/>
      <c r="D38" s="1017"/>
      <c r="E38" s="1017"/>
      <c r="F38" s="1017"/>
      <c r="G38" s="1017"/>
      <c r="H38" s="1017"/>
      <c r="I38" s="1017"/>
      <c r="J38" s="1017"/>
      <c r="K38" s="1017"/>
      <c r="L38" s="1017"/>
      <c r="M38" s="1018"/>
      <c r="N38" s="33"/>
      <c r="O38" s="33"/>
      <c r="P38" s="33"/>
      <c r="Q38" s="33"/>
      <c r="R38" s="112"/>
      <c r="S38" s="33"/>
    </row>
    <row r="39" spans="2:19">
      <c r="B39" s="33" t="s">
        <v>437</v>
      </c>
      <c r="C39" s="1016"/>
      <c r="D39" s="1017"/>
      <c r="E39" s="1017"/>
      <c r="F39" s="1017"/>
      <c r="G39" s="1017"/>
      <c r="H39" s="1017"/>
      <c r="I39" s="1017"/>
      <c r="J39" s="1017"/>
      <c r="K39" s="1017"/>
      <c r="L39" s="1017"/>
      <c r="M39" s="1018"/>
      <c r="N39" s="33"/>
      <c r="O39" s="33"/>
      <c r="P39" s="33"/>
      <c r="Q39" s="33"/>
      <c r="R39" s="112"/>
      <c r="S39" s="33"/>
    </row>
    <row r="40" spans="2:19">
      <c r="B40" s="113" t="s">
        <v>438</v>
      </c>
      <c r="C40" s="1016"/>
      <c r="D40" s="1017"/>
      <c r="E40" s="1017"/>
      <c r="F40" s="1017"/>
      <c r="G40" s="1017"/>
      <c r="H40" s="1017"/>
      <c r="I40" s="1017"/>
      <c r="J40" s="1017"/>
      <c r="K40" s="1017"/>
      <c r="L40" s="1017"/>
      <c r="M40" s="1018"/>
      <c r="N40" s="33"/>
      <c r="O40" s="33"/>
      <c r="P40" s="33"/>
      <c r="Q40" s="33"/>
      <c r="R40" s="112"/>
      <c r="S40" s="33"/>
    </row>
    <row r="41" spans="2:19">
      <c r="B41" s="33" t="s">
        <v>437</v>
      </c>
      <c r="C41" s="1016"/>
      <c r="D41" s="1017"/>
      <c r="E41" s="1017"/>
      <c r="F41" s="1017"/>
      <c r="G41" s="1017"/>
      <c r="H41" s="1017"/>
      <c r="I41" s="1017"/>
      <c r="J41" s="1017"/>
      <c r="K41" s="1017"/>
      <c r="L41" s="1017"/>
      <c r="M41" s="1018"/>
      <c r="N41" s="33"/>
      <c r="O41" s="33"/>
      <c r="P41" s="33"/>
      <c r="Q41" s="33"/>
      <c r="R41" s="112"/>
      <c r="S41" s="33"/>
    </row>
    <row r="42" spans="2:19">
      <c r="B42" s="33" t="s">
        <v>437</v>
      </c>
      <c r="C42" s="1016"/>
      <c r="D42" s="1017"/>
      <c r="E42" s="1017"/>
      <c r="F42" s="1017"/>
      <c r="G42" s="1017"/>
      <c r="H42" s="1017"/>
      <c r="I42" s="1017"/>
      <c r="J42" s="1017"/>
      <c r="K42" s="1017"/>
      <c r="L42" s="1017"/>
      <c r="M42" s="1018"/>
      <c r="N42" s="33"/>
      <c r="O42" s="33"/>
      <c r="P42" s="33"/>
      <c r="Q42" s="33"/>
      <c r="R42" s="112"/>
      <c r="S42" s="33"/>
    </row>
    <row r="43" spans="2:19">
      <c r="B43" s="59" t="s">
        <v>439</v>
      </c>
      <c r="C43" s="1016"/>
      <c r="D43" s="1017"/>
      <c r="E43" s="1017"/>
      <c r="F43" s="1017"/>
      <c r="G43" s="1017"/>
      <c r="H43" s="1017"/>
      <c r="I43" s="1017"/>
      <c r="J43" s="1017"/>
      <c r="K43" s="1017"/>
      <c r="L43" s="1017"/>
      <c r="M43" s="1018"/>
      <c r="N43" s="33"/>
      <c r="O43" s="33"/>
      <c r="P43" s="33"/>
      <c r="Q43" s="33"/>
      <c r="R43" s="112"/>
      <c r="S43" s="33"/>
    </row>
    <row r="44" spans="2:19">
      <c r="B44" s="33" t="s">
        <v>437</v>
      </c>
      <c r="C44" s="1016"/>
      <c r="D44" s="1017"/>
      <c r="E44" s="1017"/>
      <c r="F44" s="1017"/>
      <c r="G44" s="1017"/>
      <c r="H44" s="1017"/>
      <c r="I44" s="1017"/>
      <c r="J44" s="1017"/>
      <c r="K44" s="1017"/>
      <c r="L44" s="1017"/>
      <c r="M44" s="1018"/>
      <c r="N44" s="33"/>
      <c r="O44" s="33"/>
      <c r="P44" s="33"/>
      <c r="Q44" s="33"/>
      <c r="R44" s="112"/>
      <c r="S44" s="33"/>
    </row>
    <row r="45" spans="2:19">
      <c r="B45" s="33" t="s">
        <v>437</v>
      </c>
      <c r="C45" s="1016"/>
      <c r="D45" s="1017"/>
      <c r="E45" s="1017"/>
      <c r="F45" s="1017"/>
      <c r="G45" s="1017"/>
      <c r="H45" s="1017"/>
      <c r="I45" s="1017"/>
      <c r="J45" s="1017"/>
      <c r="K45" s="1017"/>
      <c r="L45" s="1017"/>
      <c r="M45" s="1018"/>
      <c r="N45" s="33"/>
      <c r="O45" s="33"/>
      <c r="P45" s="33"/>
      <c r="Q45" s="33"/>
      <c r="R45" s="112"/>
      <c r="S45" s="33"/>
    </row>
    <row r="46" spans="2:19">
      <c r="B46" s="49"/>
      <c r="C46" s="1016"/>
      <c r="D46" s="1017"/>
      <c r="E46" s="1017"/>
      <c r="F46" s="1017"/>
      <c r="G46" s="1017"/>
      <c r="H46" s="1017"/>
      <c r="I46" s="1017"/>
      <c r="J46" s="1017"/>
      <c r="K46" s="1017"/>
      <c r="L46" s="1017"/>
      <c r="M46" s="1018"/>
      <c r="N46" s="33"/>
      <c r="O46" s="33"/>
      <c r="P46" s="33"/>
      <c r="Q46" s="33"/>
      <c r="R46" s="112"/>
      <c r="S46" s="33"/>
    </row>
    <row r="47" spans="2:19">
      <c r="B47" s="111" t="s">
        <v>13</v>
      </c>
      <c r="C47" s="1016"/>
      <c r="D47" s="1017"/>
      <c r="E47" s="1017"/>
      <c r="F47" s="1017"/>
      <c r="G47" s="1017"/>
      <c r="H47" s="1017"/>
      <c r="I47" s="1017"/>
      <c r="J47" s="1017"/>
      <c r="K47" s="1017"/>
      <c r="L47" s="1017"/>
      <c r="M47" s="1018"/>
      <c r="N47" s="505"/>
      <c r="O47" s="505"/>
      <c r="P47" s="505"/>
      <c r="Q47" s="505"/>
      <c r="R47" s="506"/>
      <c r="S47" s="33"/>
    </row>
    <row r="48" spans="2:19">
      <c r="B48" s="111" t="s">
        <v>435</v>
      </c>
      <c r="C48" s="1016"/>
      <c r="D48" s="1017"/>
      <c r="E48" s="1017"/>
      <c r="F48" s="1017"/>
      <c r="G48" s="1017"/>
      <c r="H48" s="1017"/>
      <c r="I48" s="1017"/>
      <c r="J48" s="1017"/>
      <c r="K48" s="1017"/>
      <c r="L48" s="1017"/>
      <c r="M48" s="1018"/>
      <c r="N48" s="505"/>
      <c r="O48" s="505"/>
      <c r="P48" s="505"/>
      <c r="Q48" s="505"/>
      <c r="R48" s="506"/>
      <c r="S48" s="33"/>
    </row>
    <row r="49" spans="2:19">
      <c r="B49" s="113" t="s">
        <v>436</v>
      </c>
      <c r="C49" s="1016"/>
      <c r="D49" s="1017"/>
      <c r="E49" s="1017"/>
      <c r="F49" s="1017"/>
      <c r="G49" s="1017"/>
      <c r="H49" s="1017"/>
      <c r="I49" s="1017"/>
      <c r="J49" s="1017"/>
      <c r="K49" s="1017"/>
      <c r="L49" s="1017"/>
      <c r="M49" s="1018"/>
      <c r="N49" s="505"/>
      <c r="O49" s="505"/>
      <c r="P49" s="505"/>
      <c r="Q49" s="505"/>
      <c r="R49" s="506"/>
      <c r="S49" s="33"/>
    </row>
    <row r="50" spans="2:19">
      <c r="B50" s="33" t="s">
        <v>437</v>
      </c>
      <c r="C50" s="1016"/>
      <c r="D50" s="1017"/>
      <c r="E50" s="1017"/>
      <c r="F50" s="1017"/>
      <c r="G50" s="1017"/>
      <c r="H50" s="1017"/>
      <c r="I50" s="1017"/>
      <c r="J50" s="1017"/>
      <c r="K50" s="1017"/>
      <c r="L50" s="1017"/>
      <c r="M50" s="1018"/>
      <c r="N50" s="505"/>
      <c r="O50" s="505"/>
      <c r="P50" s="505"/>
      <c r="Q50" s="505"/>
      <c r="R50" s="506"/>
      <c r="S50" s="33"/>
    </row>
    <row r="51" spans="2:19">
      <c r="B51" s="33" t="s">
        <v>437</v>
      </c>
      <c r="C51" s="1016"/>
      <c r="D51" s="1017"/>
      <c r="E51" s="1017"/>
      <c r="F51" s="1017"/>
      <c r="G51" s="1017"/>
      <c r="H51" s="1017"/>
      <c r="I51" s="1017"/>
      <c r="J51" s="1017"/>
      <c r="K51" s="1017"/>
      <c r="L51" s="1017"/>
      <c r="M51" s="1018"/>
      <c r="N51" s="505"/>
      <c r="O51" s="505"/>
      <c r="P51" s="505"/>
      <c r="Q51" s="505"/>
      <c r="R51" s="506"/>
      <c r="S51" s="33"/>
    </row>
    <row r="52" spans="2:19">
      <c r="B52" s="113" t="s">
        <v>438</v>
      </c>
      <c r="C52" s="1016"/>
      <c r="D52" s="1017"/>
      <c r="E52" s="1017"/>
      <c r="F52" s="1017"/>
      <c r="G52" s="1017"/>
      <c r="H52" s="1017"/>
      <c r="I52" s="1017"/>
      <c r="J52" s="1017"/>
      <c r="K52" s="1017"/>
      <c r="L52" s="1017"/>
      <c r="M52" s="1018"/>
      <c r="N52" s="505"/>
      <c r="O52" s="505"/>
      <c r="P52" s="505"/>
      <c r="Q52" s="505"/>
      <c r="R52" s="506"/>
      <c r="S52" s="33"/>
    </row>
    <row r="53" spans="2:19">
      <c r="B53" s="33" t="s">
        <v>437</v>
      </c>
      <c r="C53" s="1016"/>
      <c r="D53" s="1017"/>
      <c r="E53" s="1017"/>
      <c r="F53" s="1017"/>
      <c r="G53" s="1017"/>
      <c r="H53" s="1017"/>
      <c r="I53" s="1017"/>
      <c r="J53" s="1017"/>
      <c r="K53" s="1017"/>
      <c r="L53" s="1017"/>
      <c r="M53" s="1018"/>
      <c r="N53" s="505"/>
      <c r="O53" s="505"/>
      <c r="P53" s="505"/>
      <c r="Q53" s="505"/>
      <c r="R53" s="506"/>
      <c r="S53" s="33"/>
    </row>
    <row r="54" spans="2:19">
      <c r="B54" s="33" t="s">
        <v>437</v>
      </c>
      <c r="C54" s="1016"/>
      <c r="D54" s="1017"/>
      <c r="E54" s="1017"/>
      <c r="F54" s="1017"/>
      <c r="G54" s="1017"/>
      <c r="H54" s="1017"/>
      <c r="I54" s="1017"/>
      <c r="J54" s="1017"/>
      <c r="K54" s="1017"/>
      <c r="L54" s="1017"/>
      <c r="M54" s="1018"/>
      <c r="N54" s="505"/>
      <c r="O54" s="505"/>
      <c r="P54" s="505"/>
      <c r="Q54" s="505"/>
      <c r="R54" s="506"/>
      <c r="S54" s="33"/>
    </row>
    <row r="55" spans="2:19">
      <c r="B55" s="59" t="s">
        <v>439</v>
      </c>
      <c r="C55" s="1016"/>
      <c r="D55" s="1017"/>
      <c r="E55" s="1017"/>
      <c r="F55" s="1017"/>
      <c r="G55" s="1017"/>
      <c r="H55" s="1017"/>
      <c r="I55" s="1017"/>
      <c r="J55" s="1017"/>
      <c r="K55" s="1017"/>
      <c r="L55" s="1017"/>
      <c r="M55" s="1018"/>
      <c r="N55" s="505"/>
      <c r="O55" s="505"/>
      <c r="P55" s="505"/>
      <c r="Q55" s="505"/>
      <c r="R55" s="506"/>
      <c r="S55" s="33"/>
    </row>
    <row r="56" spans="2:19">
      <c r="B56" s="33" t="s">
        <v>437</v>
      </c>
      <c r="C56" s="1016"/>
      <c r="D56" s="1017"/>
      <c r="E56" s="1017"/>
      <c r="F56" s="1017"/>
      <c r="G56" s="1017"/>
      <c r="H56" s="1017"/>
      <c r="I56" s="1017"/>
      <c r="J56" s="1017"/>
      <c r="K56" s="1017"/>
      <c r="L56" s="1017"/>
      <c r="M56" s="1018"/>
      <c r="N56" s="505"/>
      <c r="O56" s="505"/>
      <c r="P56" s="505"/>
      <c r="Q56" s="505"/>
      <c r="R56" s="506"/>
      <c r="S56" s="33"/>
    </row>
    <row r="57" spans="2:19">
      <c r="B57" s="33" t="s">
        <v>437</v>
      </c>
      <c r="C57" s="1016"/>
      <c r="D57" s="1017"/>
      <c r="E57" s="1017"/>
      <c r="F57" s="1017"/>
      <c r="G57" s="1017"/>
      <c r="H57" s="1017"/>
      <c r="I57" s="1017"/>
      <c r="J57" s="1017"/>
      <c r="K57" s="1017"/>
      <c r="L57" s="1017"/>
      <c r="M57" s="1018"/>
      <c r="N57" s="505"/>
      <c r="O57" s="505"/>
      <c r="P57" s="505"/>
      <c r="Q57" s="505"/>
      <c r="R57" s="506"/>
      <c r="S57" s="33"/>
    </row>
    <row r="58" spans="2:19">
      <c r="B58" s="49"/>
      <c r="C58" s="1016"/>
      <c r="D58" s="1017"/>
      <c r="E58" s="1017"/>
      <c r="F58" s="1017"/>
      <c r="G58" s="1017"/>
      <c r="H58" s="1017"/>
      <c r="I58" s="1017"/>
      <c r="J58" s="1017"/>
      <c r="K58" s="1017"/>
      <c r="L58" s="1017"/>
      <c r="M58" s="1018"/>
      <c r="N58" s="505"/>
      <c r="O58" s="505"/>
      <c r="P58" s="505"/>
      <c r="Q58" s="505"/>
      <c r="R58" s="506"/>
      <c r="S58" s="33"/>
    </row>
    <row r="59" spans="2:19">
      <c r="B59" s="111" t="s">
        <v>14</v>
      </c>
      <c r="C59" s="1016"/>
      <c r="D59" s="1017"/>
      <c r="E59" s="1017"/>
      <c r="F59" s="1017"/>
      <c r="G59" s="1017"/>
      <c r="H59" s="1017"/>
      <c r="I59" s="1017"/>
      <c r="J59" s="1017"/>
      <c r="K59" s="1017"/>
      <c r="L59" s="1017"/>
      <c r="M59" s="1018"/>
      <c r="N59" s="505"/>
      <c r="O59" s="505"/>
      <c r="P59" s="505"/>
      <c r="Q59" s="505"/>
      <c r="R59" s="506"/>
      <c r="S59" s="33"/>
    </row>
    <row r="60" spans="2:19">
      <c r="B60" s="111" t="s">
        <v>435</v>
      </c>
      <c r="C60" s="1016"/>
      <c r="D60" s="1017"/>
      <c r="E60" s="1017"/>
      <c r="F60" s="1017"/>
      <c r="G60" s="1017"/>
      <c r="H60" s="1017"/>
      <c r="I60" s="1017"/>
      <c r="J60" s="1017"/>
      <c r="K60" s="1017"/>
      <c r="L60" s="1017"/>
      <c r="M60" s="1018"/>
      <c r="N60" s="505"/>
      <c r="O60" s="505"/>
      <c r="P60" s="505"/>
      <c r="Q60" s="505"/>
      <c r="R60" s="506"/>
      <c r="S60" s="33"/>
    </row>
    <row r="61" spans="2:19">
      <c r="B61" s="113" t="s">
        <v>436</v>
      </c>
      <c r="C61" s="1016"/>
      <c r="D61" s="1017"/>
      <c r="E61" s="1017"/>
      <c r="F61" s="1017"/>
      <c r="G61" s="1017"/>
      <c r="H61" s="1017"/>
      <c r="I61" s="1017"/>
      <c r="J61" s="1017"/>
      <c r="K61" s="1017"/>
      <c r="L61" s="1017"/>
      <c r="M61" s="1018"/>
      <c r="N61" s="505"/>
      <c r="O61" s="505"/>
      <c r="P61" s="505"/>
      <c r="Q61" s="505"/>
      <c r="R61" s="506"/>
      <c r="S61" s="33"/>
    </row>
    <row r="62" spans="2:19">
      <c r="B62" s="33" t="s">
        <v>437</v>
      </c>
      <c r="C62" s="1016"/>
      <c r="D62" s="1017"/>
      <c r="E62" s="1017"/>
      <c r="F62" s="1017"/>
      <c r="G62" s="1017"/>
      <c r="H62" s="1017"/>
      <c r="I62" s="1017"/>
      <c r="J62" s="1017"/>
      <c r="K62" s="1017"/>
      <c r="L62" s="1017"/>
      <c r="M62" s="1018"/>
      <c r="N62" s="505"/>
      <c r="O62" s="505"/>
      <c r="P62" s="505"/>
      <c r="Q62" s="505"/>
      <c r="R62" s="506"/>
      <c r="S62" s="33"/>
    </row>
    <row r="63" spans="2:19">
      <c r="B63" s="33" t="s">
        <v>437</v>
      </c>
      <c r="C63" s="1016"/>
      <c r="D63" s="1017"/>
      <c r="E63" s="1017"/>
      <c r="F63" s="1017"/>
      <c r="G63" s="1017"/>
      <c r="H63" s="1017"/>
      <c r="I63" s="1017"/>
      <c r="J63" s="1017"/>
      <c r="K63" s="1017"/>
      <c r="L63" s="1017"/>
      <c r="M63" s="1018"/>
      <c r="N63" s="505"/>
      <c r="O63" s="505"/>
      <c r="P63" s="505"/>
      <c r="Q63" s="505"/>
      <c r="R63" s="506"/>
      <c r="S63" s="33"/>
    </row>
    <row r="64" spans="2:19">
      <c r="B64" s="113" t="s">
        <v>438</v>
      </c>
      <c r="C64" s="1016"/>
      <c r="D64" s="1017"/>
      <c r="E64" s="1017"/>
      <c r="F64" s="1017"/>
      <c r="G64" s="1017"/>
      <c r="H64" s="1017"/>
      <c r="I64" s="1017"/>
      <c r="J64" s="1017"/>
      <c r="K64" s="1017"/>
      <c r="L64" s="1017"/>
      <c r="M64" s="1018"/>
      <c r="N64" s="505"/>
      <c r="O64" s="505"/>
      <c r="P64" s="505"/>
      <c r="Q64" s="505"/>
      <c r="R64" s="506"/>
      <c r="S64" s="33"/>
    </row>
    <row r="65" spans="2:19">
      <c r="B65" s="33" t="s">
        <v>437</v>
      </c>
      <c r="C65" s="1016"/>
      <c r="D65" s="1017"/>
      <c r="E65" s="1017"/>
      <c r="F65" s="1017"/>
      <c r="G65" s="1017"/>
      <c r="H65" s="1017"/>
      <c r="I65" s="1017"/>
      <c r="J65" s="1017"/>
      <c r="K65" s="1017"/>
      <c r="L65" s="1017"/>
      <c r="M65" s="1018"/>
      <c r="N65" s="505"/>
      <c r="O65" s="505"/>
      <c r="P65" s="505"/>
      <c r="Q65" s="505"/>
      <c r="R65" s="506"/>
      <c r="S65" s="33"/>
    </row>
    <row r="66" spans="2:19">
      <c r="B66" s="33" t="s">
        <v>437</v>
      </c>
      <c r="C66" s="1016"/>
      <c r="D66" s="1017"/>
      <c r="E66" s="1017"/>
      <c r="F66" s="1017"/>
      <c r="G66" s="1017"/>
      <c r="H66" s="1017"/>
      <c r="I66" s="1017"/>
      <c r="J66" s="1017"/>
      <c r="K66" s="1017"/>
      <c r="L66" s="1017"/>
      <c r="M66" s="1018"/>
      <c r="N66" s="505"/>
      <c r="O66" s="505"/>
      <c r="P66" s="505"/>
      <c r="Q66" s="505"/>
      <c r="R66" s="506"/>
      <c r="S66" s="33"/>
    </row>
    <row r="67" spans="2:19">
      <c r="B67" s="59" t="s">
        <v>439</v>
      </c>
      <c r="C67" s="1016"/>
      <c r="D67" s="1017"/>
      <c r="E67" s="1017"/>
      <c r="F67" s="1017"/>
      <c r="G67" s="1017"/>
      <c r="H67" s="1017"/>
      <c r="I67" s="1017"/>
      <c r="J67" s="1017"/>
      <c r="K67" s="1017"/>
      <c r="L67" s="1017"/>
      <c r="M67" s="1018"/>
      <c r="N67" s="505"/>
      <c r="O67" s="505"/>
      <c r="P67" s="505"/>
      <c r="Q67" s="505"/>
      <c r="R67" s="506"/>
      <c r="S67" s="33"/>
    </row>
    <row r="68" spans="2:19">
      <c r="B68" s="33" t="s">
        <v>437</v>
      </c>
      <c r="C68" s="1016"/>
      <c r="D68" s="1017"/>
      <c r="E68" s="1017"/>
      <c r="F68" s="1017"/>
      <c r="G68" s="1017"/>
      <c r="H68" s="1017"/>
      <c r="I68" s="1017"/>
      <c r="J68" s="1017"/>
      <c r="K68" s="1017"/>
      <c r="L68" s="1017"/>
      <c r="M68" s="1018"/>
      <c r="N68" s="505"/>
      <c r="O68" s="505"/>
      <c r="P68" s="505"/>
      <c r="Q68" s="505"/>
      <c r="R68" s="506"/>
      <c r="S68" s="33"/>
    </row>
    <row r="69" spans="2:19">
      <c r="B69" s="33" t="s">
        <v>437</v>
      </c>
      <c r="C69" s="1016"/>
      <c r="D69" s="1017"/>
      <c r="E69" s="1017"/>
      <c r="F69" s="1017"/>
      <c r="G69" s="1017"/>
      <c r="H69" s="1017"/>
      <c r="I69" s="1017"/>
      <c r="J69" s="1017"/>
      <c r="K69" s="1017"/>
      <c r="L69" s="1017"/>
      <c r="M69" s="1018"/>
      <c r="N69" s="505"/>
      <c r="O69" s="505"/>
      <c r="P69" s="505"/>
      <c r="Q69" s="505"/>
      <c r="R69" s="506"/>
      <c r="S69" s="33"/>
    </row>
    <row r="70" spans="2:19">
      <c r="B70" s="49"/>
      <c r="C70" s="1016"/>
      <c r="D70" s="1017"/>
      <c r="E70" s="1017"/>
      <c r="F70" s="1017"/>
      <c r="G70" s="1017"/>
      <c r="H70" s="1017"/>
      <c r="I70" s="1017"/>
      <c r="J70" s="1017"/>
      <c r="K70" s="1017"/>
      <c r="L70" s="1017"/>
      <c r="M70" s="1018"/>
      <c r="N70" s="505"/>
      <c r="O70" s="505"/>
      <c r="P70" s="505"/>
      <c r="Q70" s="505"/>
      <c r="R70" s="506"/>
      <c r="S70" s="33"/>
    </row>
    <row r="71" spans="2:19">
      <c r="B71" s="111" t="s">
        <v>15</v>
      </c>
      <c r="C71" s="1016"/>
      <c r="D71" s="1017"/>
      <c r="E71" s="1017"/>
      <c r="F71" s="1017"/>
      <c r="G71" s="1017"/>
      <c r="H71" s="1017"/>
      <c r="I71" s="1017"/>
      <c r="J71" s="1017"/>
      <c r="K71" s="1017"/>
      <c r="L71" s="1017"/>
      <c r="M71" s="1018"/>
      <c r="N71" s="505"/>
      <c r="O71" s="505"/>
      <c r="P71" s="505"/>
      <c r="Q71" s="505"/>
      <c r="R71" s="506"/>
      <c r="S71" s="33"/>
    </row>
    <row r="72" spans="2:19">
      <c r="B72" s="111" t="s">
        <v>435</v>
      </c>
      <c r="C72" s="1016"/>
      <c r="D72" s="1017"/>
      <c r="E72" s="1017"/>
      <c r="F72" s="1017"/>
      <c r="G72" s="1017"/>
      <c r="H72" s="1017"/>
      <c r="I72" s="1017"/>
      <c r="J72" s="1017"/>
      <c r="K72" s="1017"/>
      <c r="L72" s="1017"/>
      <c r="M72" s="1018"/>
      <c r="N72" s="505"/>
      <c r="O72" s="505"/>
      <c r="P72" s="505"/>
      <c r="Q72" s="505"/>
      <c r="R72" s="506"/>
      <c r="S72" s="33"/>
    </row>
    <row r="73" spans="2:19">
      <c r="B73" s="113" t="s">
        <v>436</v>
      </c>
      <c r="C73" s="1016"/>
      <c r="D73" s="1017"/>
      <c r="E73" s="1017"/>
      <c r="F73" s="1017"/>
      <c r="G73" s="1017"/>
      <c r="H73" s="1017"/>
      <c r="I73" s="1017"/>
      <c r="J73" s="1017"/>
      <c r="K73" s="1017"/>
      <c r="L73" s="1017"/>
      <c r="M73" s="1018"/>
      <c r="N73" s="505"/>
      <c r="O73" s="505"/>
      <c r="P73" s="505"/>
      <c r="Q73" s="505"/>
      <c r="R73" s="506"/>
      <c r="S73" s="33"/>
    </row>
    <row r="74" spans="2:19">
      <c r="B74" s="33" t="s">
        <v>437</v>
      </c>
      <c r="C74" s="1016"/>
      <c r="D74" s="1017"/>
      <c r="E74" s="1017"/>
      <c r="F74" s="1017"/>
      <c r="G74" s="1017"/>
      <c r="H74" s="1017"/>
      <c r="I74" s="1017"/>
      <c r="J74" s="1017"/>
      <c r="K74" s="1017"/>
      <c r="L74" s="1017"/>
      <c r="M74" s="1018"/>
      <c r="N74" s="505"/>
      <c r="O74" s="505"/>
      <c r="P74" s="505"/>
      <c r="Q74" s="505"/>
      <c r="R74" s="506"/>
      <c r="S74" s="33"/>
    </row>
    <row r="75" spans="2:19">
      <c r="B75" s="33" t="s">
        <v>437</v>
      </c>
      <c r="C75" s="1016"/>
      <c r="D75" s="1017"/>
      <c r="E75" s="1017"/>
      <c r="F75" s="1017"/>
      <c r="G75" s="1017"/>
      <c r="H75" s="1017"/>
      <c r="I75" s="1017"/>
      <c r="J75" s="1017"/>
      <c r="K75" s="1017"/>
      <c r="L75" s="1017"/>
      <c r="M75" s="1018"/>
      <c r="N75" s="505"/>
      <c r="O75" s="505"/>
      <c r="P75" s="505"/>
      <c r="Q75" s="505"/>
      <c r="R75" s="506"/>
      <c r="S75" s="33"/>
    </row>
    <row r="76" spans="2:19">
      <c r="B76" s="113" t="s">
        <v>438</v>
      </c>
      <c r="C76" s="1016"/>
      <c r="D76" s="1017"/>
      <c r="E76" s="1017"/>
      <c r="F76" s="1017"/>
      <c r="G76" s="1017"/>
      <c r="H76" s="1017"/>
      <c r="I76" s="1017"/>
      <c r="J76" s="1017"/>
      <c r="K76" s="1017"/>
      <c r="L76" s="1017"/>
      <c r="M76" s="1018"/>
      <c r="N76" s="505"/>
      <c r="O76" s="505"/>
      <c r="P76" s="505"/>
      <c r="Q76" s="505"/>
      <c r="R76" s="506"/>
      <c r="S76" s="33"/>
    </row>
    <row r="77" spans="2:19">
      <c r="B77" s="33" t="s">
        <v>437</v>
      </c>
      <c r="C77" s="1016"/>
      <c r="D77" s="1017"/>
      <c r="E77" s="1017"/>
      <c r="F77" s="1017"/>
      <c r="G77" s="1017"/>
      <c r="H77" s="1017"/>
      <c r="I77" s="1017"/>
      <c r="J77" s="1017"/>
      <c r="K77" s="1017"/>
      <c r="L77" s="1017"/>
      <c r="M77" s="1018"/>
      <c r="N77" s="505"/>
      <c r="O77" s="505"/>
      <c r="P77" s="505"/>
      <c r="Q77" s="505"/>
      <c r="R77" s="506"/>
      <c r="S77" s="33"/>
    </row>
    <row r="78" spans="2:19">
      <c r="B78" s="33" t="s">
        <v>437</v>
      </c>
      <c r="C78" s="1016"/>
      <c r="D78" s="1017"/>
      <c r="E78" s="1017"/>
      <c r="F78" s="1017"/>
      <c r="G78" s="1017"/>
      <c r="H78" s="1017"/>
      <c r="I78" s="1017"/>
      <c r="J78" s="1017"/>
      <c r="K78" s="1017"/>
      <c r="L78" s="1017"/>
      <c r="M78" s="1018"/>
      <c r="N78" s="505"/>
      <c r="O78" s="505"/>
      <c r="P78" s="505"/>
      <c r="Q78" s="505"/>
      <c r="R78" s="506"/>
      <c r="S78" s="33"/>
    </row>
    <row r="79" spans="2:19">
      <c r="B79" s="59" t="s">
        <v>439</v>
      </c>
      <c r="C79" s="1016"/>
      <c r="D79" s="1017"/>
      <c r="E79" s="1017"/>
      <c r="F79" s="1017"/>
      <c r="G79" s="1017"/>
      <c r="H79" s="1017"/>
      <c r="I79" s="1017"/>
      <c r="J79" s="1017"/>
      <c r="K79" s="1017"/>
      <c r="L79" s="1017"/>
      <c r="M79" s="1018"/>
      <c r="N79" s="505"/>
      <c r="O79" s="505"/>
      <c r="P79" s="505"/>
      <c r="Q79" s="505"/>
      <c r="R79" s="506"/>
      <c r="S79" s="33"/>
    </row>
    <row r="80" spans="2:19">
      <c r="B80" s="33" t="s">
        <v>437</v>
      </c>
      <c r="C80" s="1016"/>
      <c r="D80" s="1017"/>
      <c r="E80" s="1017"/>
      <c r="F80" s="1017"/>
      <c r="G80" s="1017"/>
      <c r="H80" s="1017"/>
      <c r="I80" s="1017"/>
      <c r="J80" s="1017"/>
      <c r="K80" s="1017"/>
      <c r="L80" s="1017"/>
      <c r="M80" s="1018"/>
      <c r="N80" s="505"/>
      <c r="O80" s="505"/>
      <c r="P80" s="505"/>
      <c r="Q80" s="505"/>
      <c r="R80" s="506"/>
      <c r="S80" s="33"/>
    </row>
    <row r="81" spans="2:27">
      <c r="B81" s="33" t="s">
        <v>437</v>
      </c>
      <c r="C81" s="1016"/>
      <c r="D81" s="1017"/>
      <c r="E81" s="1017"/>
      <c r="F81" s="1017"/>
      <c r="G81" s="1017"/>
      <c r="H81" s="1017"/>
      <c r="I81" s="1017"/>
      <c r="J81" s="1017"/>
      <c r="K81" s="1017"/>
      <c r="L81" s="1017"/>
      <c r="M81" s="1018"/>
      <c r="N81" s="505"/>
      <c r="O81" s="505"/>
      <c r="P81" s="505"/>
      <c r="Q81" s="505"/>
      <c r="R81" s="506"/>
      <c r="S81" s="33"/>
    </row>
    <row r="82" spans="2:27">
      <c r="B82" s="49"/>
      <c r="C82" s="1016"/>
      <c r="D82" s="1017"/>
      <c r="E82" s="1017"/>
      <c r="F82" s="1017"/>
      <c r="G82" s="1017"/>
      <c r="H82" s="1017"/>
      <c r="I82" s="1017"/>
      <c r="J82" s="1017"/>
      <c r="K82" s="1017"/>
      <c r="L82" s="1017"/>
      <c r="M82" s="1018"/>
      <c r="N82" s="505"/>
      <c r="O82" s="505"/>
      <c r="P82" s="505"/>
      <c r="Q82" s="505"/>
      <c r="R82" s="506"/>
      <c r="S82" s="33"/>
    </row>
    <row r="83" spans="2:27">
      <c r="B83" s="111" t="s">
        <v>16</v>
      </c>
      <c r="C83" s="1016"/>
      <c r="D83" s="1017"/>
      <c r="E83" s="1017"/>
      <c r="F83" s="1017"/>
      <c r="G83" s="1017"/>
      <c r="H83" s="1017"/>
      <c r="I83" s="1017"/>
      <c r="J83" s="1017"/>
      <c r="K83" s="1017"/>
      <c r="L83" s="1017"/>
      <c r="M83" s="1018"/>
      <c r="N83" s="505"/>
      <c r="O83" s="505"/>
      <c r="P83" s="505"/>
      <c r="Q83" s="505"/>
      <c r="R83" s="506"/>
      <c r="S83" s="33"/>
    </row>
    <row r="84" spans="2:27">
      <c r="B84" s="33" t="s">
        <v>437</v>
      </c>
      <c r="C84" s="1016"/>
      <c r="D84" s="1017"/>
      <c r="E84" s="1017"/>
      <c r="F84" s="1017"/>
      <c r="G84" s="1017"/>
      <c r="H84" s="1017"/>
      <c r="I84" s="1017"/>
      <c r="J84" s="1017"/>
      <c r="K84" s="1017"/>
      <c r="L84" s="1017"/>
      <c r="M84" s="1018"/>
      <c r="N84" s="505"/>
      <c r="O84" s="505"/>
      <c r="P84" s="505"/>
      <c r="Q84" s="505"/>
      <c r="R84" s="506"/>
      <c r="S84" s="33"/>
    </row>
    <row r="85" spans="2:27">
      <c r="B85" s="33" t="s">
        <v>437</v>
      </c>
      <c r="C85" s="1016"/>
      <c r="D85" s="1017"/>
      <c r="E85" s="1017"/>
      <c r="F85" s="1017"/>
      <c r="G85" s="1017"/>
      <c r="H85" s="1017"/>
      <c r="I85" s="1017"/>
      <c r="J85" s="1017"/>
      <c r="K85" s="1017"/>
      <c r="L85" s="1017"/>
      <c r="M85" s="1018"/>
      <c r="N85" s="505"/>
      <c r="O85" s="505"/>
      <c r="P85" s="505"/>
      <c r="Q85" s="505"/>
      <c r="R85" s="506"/>
      <c r="S85" s="33"/>
    </row>
    <row r="86" spans="2:27">
      <c r="B86" s="49"/>
      <c r="C86" s="1016"/>
      <c r="D86" s="1017"/>
      <c r="E86" s="1017"/>
      <c r="F86" s="1017"/>
      <c r="G86" s="1017"/>
      <c r="H86" s="1017"/>
      <c r="I86" s="1017"/>
      <c r="J86" s="1017"/>
      <c r="K86" s="1017"/>
      <c r="L86" s="1017"/>
      <c r="M86" s="1018"/>
      <c r="N86" s="505"/>
      <c r="O86" s="505"/>
      <c r="P86" s="505"/>
      <c r="Q86" s="505"/>
      <c r="R86" s="506"/>
      <c r="S86" s="33"/>
    </row>
    <row r="87" spans="2:27">
      <c r="B87" s="111" t="s">
        <v>17</v>
      </c>
      <c r="C87" s="1016"/>
      <c r="D87" s="1017"/>
      <c r="E87" s="1017"/>
      <c r="F87" s="1017"/>
      <c r="G87" s="1017"/>
      <c r="H87" s="1017"/>
      <c r="I87" s="1017"/>
      <c r="J87" s="1017"/>
      <c r="K87" s="1017"/>
      <c r="L87" s="1017"/>
      <c r="M87" s="1018"/>
      <c r="N87" s="505"/>
      <c r="O87" s="505"/>
      <c r="P87" s="505"/>
      <c r="Q87" s="505"/>
      <c r="R87" s="506"/>
      <c r="S87" s="33"/>
    </row>
    <row r="88" spans="2:27">
      <c r="B88" s="33" t="s">
        <v>437</v>
      </c>
      <c r="C88" s="1016"/>
      <c r="D88" s="1017"/>
      <c r="E88" s="1017"/>
      <c r="F88" s="1017"/>
      <c r="G88" s="1017"/>
      <c r="H88" s="1017"/>
      <c r="I88" s="1017"/>
      <c r="J88" s="1017"/>
      <c r="K88" s="1017"/>
      <c r="L88" s="1017"/>
      <c r="M88" s="1018"/>
      <c r="N88" s="505"/>
      <c r="O88" s="505"/>
      <c r="P88" s="505"/>
      <c r="Q88" s="505"/>
      <c r="R88" s="506"/>
      <c r="S88" s="33"/>
    </row>
    <row r="89" spans="2:27">
      <c r="B89" s="33" t="s">
        <v>437</v>
      </c>
      <c r="C89" s="1016"/>
      <c r="D89" s="1017"/>
      <c r="E89" s="1017"/>
      <c r="F89" s="1017"/>
      <c r="G89" s="1017"/>
      <c r="H89" s="1017"/>
      <c r="I89" s="1017"/>
      <c r="J89" s="1017"/>
      <c r="K89" s="1017"/>
      <c r="L89" s="1017"/>
      <c r="M89" s="1018"/>
      <c r="N89" s="505"/>
      <c r="O89" s="505"/>
      <c r="P89" s="505"/>
      <c r="Q89" s="505"/>
      <c r="R89" s="506"/>
      <c r="S89" s="33"/>
    </row>
    <row r="90" spans="2:27">
      <c r="B90" s="33"/>
      <c r="C90" s="1016"/>
      <c r="D90" s="1017"/>
      <c r="E90" s="1017"/>
      <c r="F90" s="1017"/>
      <c r="G90" s="1017"/>
      <c r="H90" s="1017"/>
      <c r="I90" s="1017"/>
      <c r="J90" s="1017"/>
      <c r="K90" s="1017"/>
      <c r="L90" s="1017"/>
      <c r="M90" s="1018"/>
      <c r="N90" s="505"/>
      <c r="O90" s="505"/>
      <c r="P90" s="505"/>
      <c r="Q90" s="505"/>
      <c r="R90" s="506"/>
      <c r="S90" s="33"/>
    </row>
    <row r="91" spans="2:27">
      <c r="B91" s="59"/>
      <c r="C91" s="1019"/>
      <c r="D91" s="1020"/>
      <c r="E91" s="1020"/>
      <c r="F91" s="1020"/>
      <c r="G91" s="1020"/>
      <c r="H91" s="1020"/>
      <c r="I91" s="1020"/>
      <c r="J91" s="1020"/>
      <c r="K91" s="1020"/>
      <c r="L91" s="1020"/>
      <c r="M91" s="1021"/>
      <c r="N91" s="507"/>
      <c r="O91" s="507"/>
      <c r="P91" s="507"/>
      <c r="Q91" s="507"/>
      <c r="R91" s="508"/>
      <c r="S91" s="33"/>
    </row>
    <row r="92" spans="2:27">
      <c r="B92" s="33"/>
      <c r="C92" s="33"/>
      <c r="D92" s="33"/>
      <c r="E92" s="33"/>
      <c r="F92" s="33"/>
      <c r="G92" s="33"/>
      <c r="H92" s="33"/>
      <c r="I92" s="33"/>
      <c r="J92" s="33"/>
      <c r="K92" s="33"/>
      <c r="L92" s="33"/>
      <c r="M92" s="33"/>
      <c r="N92" s="505"/>
      <c r="O92" s="505"/>
      <c r="P92" s="505"/>
      <c r="Q92" s="505"/>
      <c r="R92" s="506"/>
      <c r="S92" s="33"/>
    </row>
    <row r="93" spans="2:27">
      <c r="B93" s="125" t="s">
        <v>440</v>
      </c>
      <c r="C93" s="61"/>
      <c r="D93" s="61"/>
      <c r="E93" s="61"/>
      <c r="F93" s="61"/>
      <c r="G93" s="61"/>
      <c r="H93" s="61"/>
      <c r="I93" s="61"/>
      <c r="J93" s="61"/>
      <c r="K93" s="61"/>
      <c r="L93" s="61"/>
      <c r="M93" s="61"/>
      <c r="N93" s="61"/>
      <c r="O93" s="61"/>
      <c r="P93" s="61"/>
      <c r="Q93" s="61"/>
      <c r="R93" s="115"/>
      <c r="S93" s="115"/>
    </row>
    <row r="95" spans="2:27">
      <c r="N95" s="60"/>
      <c r="O95" s="60"/>
      <c r="P95" s="60"/>
      <c r="Q95" s="60"/>
    </row>
    <row r="96" spans="2:27" ht="15" customHeight="1">
      <c r="B96" s="314"/>
      <c r="C96" s="314"/>
      <c r="D96" s="314"/>
      <c r="E96" s="314"/>
      <c r="F96" s="314"/>
      <c r="G96" s="314"/>
      <c r="H96" s="314"/>
      <c r="I96" s="314"/>
      <c r="J96" s="314"/>
      <c r="K96" s="314"/>
      <c r="L96" s="312"/>
      <c r="M96" s="312"/>
      <c r="N96" s="312"/>
      <c r="O96" s="312"/>
      <c r="P96" s="312"/>
      <c r="Q96" s="312"/>
      <c r="R96" s="312"/>
      <c r="S96" s="312"/>
      <c r="T96" s="153"/>
      <c r="U96" s="153"/>
      <c r="V96" s="153"/>
      <c r="W96" s="153"/>
      <c r="X96" s="24"/>
      <c r="Y96" s="24"/>
      <c r="Z96" s="24"/>
      <c r="AA96" s="24"/>
    </row>
    <row r="97" spans="2:13">
      <c r="B97" s="63" t="s">
        <v>441</v>
      </c>
    </row>
    <row r="98" spans="2:13">
      <c r="K98" s="58" t="s">
        <v>194</v>
      </c>
    </row>
    <row r="99" spans="2:13" ht="25.5" customHeight="1">
      <c r="B99" s="1033" t="s">
        <v>442</v>
      </c>
      <c r="C99" s="1042" t="s">
        <v>443</v>
      </c>
      <c r="D99" s="1042"/>
      <c r="E99" s="1042"/>
      <c r="F99" s="1042"/>
      <c r="G99" s="1042"/>
      <c r="H99" s="1042"/>
      <c r="I99" s="1042"/>
      <c r="J99" s="1042"/>
      <c r="K99" s="1042"/>
      <c r="L99" s="64"/>
      <c r="M99" s="64"/>
    </row>
    <row r="100" spans="2:13" ht="17.649999999999999" customHeight="1">
      <c r="B100" s="1034"/>
      <c r="C100" s="1039" t="s">
        <v>420</v>
      </c>
      <c r="D100" s="1039" t="s">
        <v>421</v>
      </c>
      <c r="E100" s="1039" t="s">
        <v>444</v>
      </c>
      <c r="F100" s="1039" t="s">
        <v>108</v>
      </c>
      <c r="G100" s="1042" t="s">
        <v>107</v>
      </c>
      <c r="H100" s="1043"/>
      <c r="I100" s="1043"/>
      <c r="J100" s="1043"/>
      <c r="K100" s="1043"/>
      <c r="L100" s="421"/>
      <c r="M100" s="421"/>
    </row>
    <row r="101" spans="2:13" ht="47.25" customHeight="1">
      <c r="B101" s="1035"/>
      <c r="C101" s="1041"/>
      <c r="D101" s="1041"/>
      <c r="E101" s="1041"/>
      <c r="F101" s="1041"/>
      <c r="G101" s="313" t="s">
        <v>38</v>
      </c>
      <c r="H101" s="313" t="s">
        <v>445</v>
      </c>
      <c r="I101" s="313" t="s">
        <v>446</v>
      </c>
      <c r="J101" s="313" t="s">
        <v>447</v>
      </c>
      <c r="K101" s="313" t="s">
        <v>448</v>
      </c>
    </row>
    <row r="102" spans="2:13">
      <c r="B102" s="59" t="s">
        <v>44</v>
      </c>
      <c r="C102" s="1022" t="s">
        <v>411</v>
      </c>
      <c r="D102" s="1023"/>
      <c r="E102" s="1023"/>
      <c r="F102" s="1023"/>
      <c r="G102" s="1023"/>
      <c r="H102" s="1023"/>
      <c r="I102" s="1023"/>
      <c r="J102" s="1023"/>
      <c r="K102" s="1024"/>
    </row>
    <row r="103" spans="2:13">
      <c r="B103" s="111" t="s">
        <v>435</v>
      </c>
      <c r="C103" s="1025"/>
      <c r="D103" s="1026"/>
      <c r="E103" s="1026"/>
      <c r="F103" s="1026"/>
      <c r="G103" s="1026"/>
      <c r="H103" s="1026"/>
      <c r="I103" s="1026"/>
      <c r="J103" s="1026"/>
      <c r="K103" s="1027"/>
    </row>
    <row r="104" spans="2:13">
      <c r="B104" s="113" t="s">
        <v>436</v>
      </c>
      <c r="C104" s="1025"/>
      <c r="D104" s="1026"/>
      <c r="E104" s="1026"/>
      <c r="F104" s="1026"/>
      <c r="G104" s="1026"/>
      <c r="H104" s="1026"/>
      <c r="I104" s="1026"/>
      <c r="J104" s="1026"/>
      <c r="K104" s="1027"/>
    </row>
    <row r="105" spans="2:13">
      <c r="B105" s="33" t="s">
        <v>437</v>
      </c>
      <c r="C105" s="1025"/>
      <c r="D105" s="1026"/>
      <c r="E105" s="1026"/>
      <c r="F105" s="1026"/>
      <c r="G105" s="1026"/>
      <c r="H105" s="1026"/>
      <c r="I105" s="1026"/>
      <c r="J105" s="1026"/>
      <c r="K105" s="1027"/>
    </row>
    <row r="106" spans="2:13">
      <c r="B106" s="33" t="s">
        <v>437</v>
      </c>
      <c r="C106" s="1025"/>
      <c r="D106" s="1026"/>
      <c r="E106" s="1026"/>
      <c r="F106" s="1026"/>
      <c r="G106" s="1026"/>
      <c r="H106" s="1026"/>
      <c r="I106" s="1026"/>
      <c r="J106" s="1026"/>
      <c r="K106" s="1027"/>
    </row>
    <row r="107" spans="2:13">
      <c r="B107" s="113" t="s">
        <v>438</v>
      </c>
      <c r="C107" s="1025"/>
      <c r="D107" s="1026"/>
      <c r="E107" s="1026"/>
      <c r="F107" s="1026"/>
      <c r="G107" s="1026"/>
      <c r="H107" s="1026"/>
      <c r="I107" s="1026"/>
      <c r="J107" s="1026"/>
      <c r="K107" s="1027"/>
    </row>
    <row r="108" spans="2:13">
      <c r="B108" s="33" t="s">
        <v>437</v>
      </c>
      <c r="C108" s="1025"/>
      <c r="D108" s="1026"/>
      <c r="E108" s="1026"/>
      <c r="F108" s="1026"/>
      <c r="G108" s="1026"/>
      <c r="H108" s="1026"/>
      <c r="I108" s="1026"/>
      <c r="J108" s="1026"/>
      <c r="K108" s="1027"/>
    </row>
    <row r="109" spans="2:13">
      <c r="B109" s="33" t="s">
        <v>437</v>
      </c>
      <c r="C109" s="1025"/>
      <c r="D109" s="1026"/>
      <c r="E109" s="1026"/>
      <c r="F109" s="1026"/>
      <c r="G109" s="1026"/>
      <c r="H109" s="1026"/>
      <c r="I109" s="1026"/>
      <c r="J109" s="1026"/>
      <c r="K109" s="1027"/>
    </row>
    <row r="110" spans="2:13">
      <c r="B110" s="59" t="s">
        <v>439</v>
      </c>
      <c r="C110" s="1025"/>
      <c r="D110" s="1026"/>
      <c r="E110" s="1026"/>
      <c r="F110" s="1026"/>
      <c r="G110" s="1026"/>
      <c r="H110" s="1026"/>
      <c r="I110" s="1026"/>
      <c r="J110" s="1026"/>
      <c r="K110" s="1027"/>
    </row>
    <row r="111" spans="2:13">
      <c r="B111" s="33" t="s">
        <v>437</v>
      </c>
      <c r="C111" s="1025"/>
      <c r="D111" s="1026"/>
      <c r="E111" s="1026"/>
      <c r="F111" s="1026"/>
      <c r="G111" s="1026"/>
      <c r="H111" s="1026"/>
      <c r="I111" s="1026"/>
      <c r="J111" s="1026"/>
      <c r="K111" s="1027"/>
    </row>
    <row r="112" spans="2:13">
      <c r="B112" s="33" t="s">
        <v>437</v>
      </c>
      <c r="C112" s="1025"/>
      <c r="D112" s="1026"/>
      <c r="E112" s="1026"/>
      <c r="F112" s="1026"/>
      <c r="G112" s="1026"/>
      <c r="H112" s="1026"/>
      <c r="I112" s="1026"/>
      <c r="J112" s="1026"/>
      <c r="K112" s="1027"/>
    </row>
    <row r="113" spans="2:11">
      <c r="B113" s="33"/>
      <c r="C113" s="1025"/>
      <c r="D113" s="1026"/>
      <c r="E113" s="1026"/>
      <c r="F113" s="1026"/>
      <c r="G113" s="1026"/>
      <c r="H113" s="1026"/>
      <c r="I113" s="1026"/>
      <c r="J113" s="1026"/>
      <c r="K113" s="1027"/>
    </row>
    <row r="114" spans="2:11">
      <c r="B114" s="59" t="s">
        <v>11</v>
      </c>
      <c r="C114" s="1025"/>
      <c r="D114" s="1026"/>
      <c r="E114" s="1026"/>
      <c r="F114" s="1026"/>
      <c r="G114" s="1026"/>
      <c r="H114" s="1026"/>
      <c r="I114" s="1026"/>
      <c r="J114" s="1026"/>
      <c r="K114" s="1027"/>
    </row>
    <row r="115" spans="2:11">
      <c r="B115" s="111" t="s">
        <v>435</v>
      </c>
      <c r="C115" s="1025"/>
      <c r="D115" s="1026"/>
      <c r="E115" s="1026"/>
      <c r="F115" s="1026"/>
      <c r="G115" s="1026"/>
      <c r="H115" s="1026"/>
      <c r="I115" s="1026"/>
      <c r="J115" s="1026"/>
      <c r="K115" s="1027"/>
    </row>
    <row r="116" spans="2:11">
      <c r="B116" s="113" t="s">
        <v>436</v>
      </c>
      <c r="C116" s="1025"/>
      <c r="D116" s="1026"/>
      <c r="E116" s="1026"/>
      <c r="F116" s="1026"/>
      <c r="G116" s="1026"/>
      <c r="H116" s="1026"/>
      <c r="I116" s="1026"/>
      <c r="J116" s="1026"/>
      <c r="K116" s="1027"/>
    </row>
    <row r="117" spans="2:11">
      <c r="B117" s="33" t="s">
        <v>437</v>
      </c>
      <c r="C117" s="1025"/>
      <c r="D117" s="1026"/>
      <c r="E117" s="1026"/>
      <c r="F117" s="1026"/>
      <c r="G117" s="1026"/>
      <c r="H117" s="1026"/>
      <c r="I117" s="1026"/>
      <c r="J117" s="1026"/>
      <c r="K117" s="1027"/>
    </row>
    <row r="118" spans="2:11">
      <c r="B118" s="33" t="s">
        <v>437</v>
      </c>
      <c r="C118" s="1025"/>
      <c r="D118" s="1026"/>
      <c r="E118" s="1026"/>
      <c r="F118" s="1026"/>
      <c r="G118" s="1026"/>
      <c r="H118" s="1026"/>
      <c r="I118" s="1026"/>
      <c r="J118" s="1026"/>
      <c r="K118" s="1027"/>
    </row>
    <row r="119" spans="2:11">
      <c r="B119" s="113" t="s">
        <v>438</v>
      </c>
      <c r="C119" s="1025"/>
      <c r="D119" s="1026"/>
      <c r="E119" s="1026"/>
      <c r="F119" s="1026"/>
      <c r="G119" s="1026"/>
      <c r="H119" s="1026"/>
      <c r="I119" s="1026"/>
      <c r="J119" s="1026"/>
      <c r="K119" s="1027"/>
    </row>
    <row r="120" spans="2:11">
      <c r="B120" s="33" t="s">
        <v>437</v>
      </c>
      <c r="C120" s="1025"/>
      <c r="D120" s="1026"/>
      <c r="E120" s="1026"/>
      <c r="F120" s="1026"/>
      <c r="G120" s="1026"/>
      <c r="H120" s="1026"/>
      <c r="I120" s="1026"/>
      <c r="J120" s="1026"/>
      <c r="K120" s="1027"/>
    </row>
    <row r="121" spans="2:11">
      <c r="B121" s="33" t="s">
        <v>437</v>
      </c>
      <c r="C121" s="1025"/>
      <c r="D121" s="1026"/>
      <c r="E121" s="1026"/>
      <c r="F121" s="1026"/>
      <c r="G121" s="1026"/>
      <c r="H121" s="1026"/>
      <c r="I121" s="1026"/>
      <c r="J121" s="1026"/>
      <c r="K121" s="1027"/>
    </row>
    <row r="122" spans="2:11">
      <c r="B122" s="59" t="s">
        <v>439</v>
      </c>
      <c r="C122" s="1025"/>
      <c r="D122" s="1026"/>
      <c r="E122" s="1026"/>
      <c r="F122" s="1026"/>
      <c r="G122" s="1026"/>
      <c r="H122" s="1026"/>
      <c r="I122" s="1026"/>
      <c r="J122" s="1026"/>
      <c r="K122" s="1027"/>
    </row>
    <row r="123" spans="2:11">
      <c r="B123" s="33" t="s">
        <v>437</v>
      </c>
      <c r="C123" s="1025"/>
      <c r="D123" s="1026"/>
      <c r="E123" s="1026"/>
      <c r="F123" s="1026"/>
      <c r="G123" s="1026"/>
      <c r="H123" s="1026"/>
      <c r="I123" s="1026"/>
      <c r="J123" s="1026"/>
      <c r="K123" s="1027"/>
    </row>
    <row r="124" spans="2:11">
      <c r="B124" s="33" t="s">
        <v>437</v>
      </c>
      <c r="C124" s="1025"/>
      <c r="D124" s="1026"/>
      <c r="E124" s="1026"/>
      <c r="F124" s="1026"/>
      <c r="G124" s="1026"/>
      <c r="H124" s="1026"/>
      <c r="I124" s="1026"/>
      <c r="J124" s="1026"/>
      <c r="K124" s="1027"/>
    </row>
    <row r="125" spans="2:11">
      <c r="B125" s="33"/>
      <c r="C125" s="1025"/>
      <c r="D125" s="1026"/>
      <c r="E125" s="1026"/>
      <c r="F125" s="1026"/>
      <c r="G125" s="1026"/>
      <c r="H125" s="1026"/>
      <c r="I125" s="1026"/>
      <c r="J125" s="1026"/>
      <c r="K125" s="1027"/>
    </row>
    <row r="126" spans="2:11">
      <c r="B126" s="59" t="s">
        <v>12</v>
      </c>
      <c r="C126" s="1025"/>
      <c r="D126" s="1026"/>
      <c r="E126" s="1026"/>
      <c r="F126" s="1026"/>
      <c r="G126" s="1026"/>
      <c r="H126" s="1026"/>
      <c r="I126" s="1026"/>
      <c r="J126" s="1026"/>
      <c r="K126" s="1027"/>
    </row>
    <row r="127" spans="2:11">
      <c r="B127" s="111" t="s">
        <v>435</v>
      </c>
      <c r="C127" s="1025"/>
      <c r="D127" s="1026"/>
      <c r="E127" s="1026"/>
      <c r="F127" s="1026"/>
      <c r="G127" s="1026"/>
      <c r="H127" s="1026"/>
      <c r="I127" s="1026"/>
      <c r="J127" s="1026"/>
      <c r="K127" s="1027"/>
    </row>
    <row r="128" spans="2:11">
      <c r="B128" s="113" t="s">
        <v>436</v>
      </c>
      <c r="C128" s="1025"/>
      <c r="D128" s="1026"/>
      <c r="E128" s="1026"/>
      <c r="F128" s="1026"/>
      <c r="G128" s="1026"/>
      <c r="H128" s="1026"/>
      <c r="I128" s="1026"/>
      <c r="J128" s="1026"/>
      <c r="K128" s="1027"/>
    </row>
    <row r="129" spans="2:11">
      <c r="B129" s="33" t="s">
        <v>437</v>
      </c>
      <c r="C129" s="1025"/>
      <c r="D129" s="1026"/>
      <c r="E129" s="1026"/>
      <c r="F129" s="1026"/>
      <c r="G129" s="1026"/>
      <c r="H129" s="1026"/>
      <c r="I129" s="1026"/>
      <c r="J129" s="1026"/>
      <c r="K129" s="1027"/>
    </row>
    <row r="130" spans="2:11">
      <c r="B130" s="33" t="s">
        <v>437</v>
      </c>
      <c r="C130" s="1025"/>
      <c r="D130" s="1026"/>
      <c r="E130" s="1026"/>
      <c r="F130" s="1026"/>
      <c r="G130" s="1026"/>
      <c r="H130" s="1026"/>
      <c r="I130" s="1026"/>
      <c r="J130" s="1026"/>
      <c r="K130" s="1027"/>
    </row>
    <row r="131" spans="2:11">
      <c r="B131" s="113" t="s">
        <v>438</v>
      </c>
      <c r="C131" s="1025"/>
      <c r="D131" s="1026"/>
      <c r="E131" s="1026"/>
      <c r="F131" s="1026"/>
      <c r="G131" s="1026"/>
      <c r="H131" s="1026"/>
      <c r="I131" s="1026"/>
      <c r="J131" s="1026"/>
      <c r="K131" s="1027"/>
    </row>
    <row r="132" spans="2:11">
      <c r="B132" s="33" t="s">
        <v>437</v>
      </c>
      <c r="C132" s="1025"/>
      <c r="D132" s="1026"/>
      <c r="E132" s="1026"/>
      <c r="F132" s="1026"/>
      <c r="G132" s="1026"/>
      <c r="H132" s="1026"/>
      <c r="I132" s="1026"/>
      <c r="J132" s="1026"/>
      <c r="K132" s="1027"/>
    </row>
    <row r="133" spans="2:11">
      <c r="B133" s="33" t="s">
        <v>437</v>
      </c>
      <c r="C133" s="1025"/>
      <c r="D133" s="1026"/>
      <c r="E133" s="1026"/>
      <c r="F133" s="1026"/>
      <c r="G133" s="1026"/>
      <c r="H133" s="1026"/>
      <c r="I133" s="1026"/>
      <c r="J133" s="1026"/>
      <c r="K133" s="1027"/>
    </row>
    <row r="134" spans="2:11">
      <c r="B134" s="59" t="s">
        <v>439</v>
      </c>
      <c r="C134" s="1025"/>
      <c r="D134" s="1026"/>
      <c r="E134" s="1026"/>
      <c r="F134" s="1026"/>
      <c r="G134" s="1026"/>
      <c r="H134" s="1026"/>
      <c r="I134" s="1026"/>
      <c r="J134" s="1026"/>
      <c r="K134" s="1027"/>
    </row>
    <row r="135" spans="2:11">
      <c r="B135" s="33" t="s">
        <v>437</v>
      </c>
      <c r="C135" s="1025"/>
      <c r="D135" s="1026"/>
      <c r="E135" s="1026"/>
      <c r="F135" s="1026"/>
      <c r="G135" s="1026"/>
      <c r="H135" s="1026"/>
      <c r="I135" s="1026"/>
      <c r="J135" s="1026"/>
      <c r="K135" s="1027"/>
    </row>
    <row r="136" spans="2:11">
      <c r="B136" s="33" t="s">
        <v>437</v>
      </c>
      <c r="C136" s="1025"/>
      <c r="D136" s="1026"/>
      <c r="E136" s="1026"/>
      <c r="F136" s="1026"/>
      <c r="G136" s="1026"/>
      <c r="H136" s="1026"/>
      <c r="I136" s="1026"/>
      <c r="J136" s="1026"/>
      <c r="K136" s="1027"/>
    </row>
    <row r="137" spans="2:11">
      <c r="B137" s="49"/>
      <c r="C137" s="1025"/>
      <c r="D137" s="1026"/>
      <c r="E137" s="1026"/>
      <c r="F137" s="1026"/>
      <c r="G137" s="1026"/>
      <c r="H137" s="1026"/>
      <c r="I137" s="1026"/>
      <c r="J137" s="1026"/>
      <c r="K137" s="1027"/>
    </row>
    <row r="138" spans="2:11">
      <c r="B138" s="111" t="s">
        <v>13</v>
      </c>
      <c r="C138" s="1025"/>
      <c r="D138" s="1026"/>
      <c r="E138" s="1026"/>
      <c r="F138" s="1026"/>
      <c r="G138" s="1026"/>
      <c r="H138" s="1026"/>
      <c r="I138" s="1026"/>
      <c r="J138" s="1026"/>
      <c r="K138" s="1027"/>
    </row>
    <row r="139" spans="2:11">
      <c r="B139" s="111" t="s">
        <v>435</v>
      </c>
      <c r="C139" s="1025"/>
      <c r="D139" s="1026"/>
      <c r="E139" s="1026"/>
      <c r="F139" s="1026"/>
      <c r="G139" s="1026"/>
      <c r="H139" s="1026"/>
      <c r="I139" s="1026"/>
      <c r="J139" s="1026"/>
      <c r="K139" s="1027"/>
    </row>
    <row r="140" spans="2:11">
      <c r="B140" s="113" t="s">
        <v>436</v>
      </c>
      <c r="C140" s="1025"/>
      <c r="D140" s="1026"/>
      <c r="E140" s="1026"/>
      <c r="F140" s="1026"/>
      <c r="G140" s="1026"/>
      <c r="H140" s="1026"/>
      <c r="I140" s="1026"/>
      <c r="J140" s="1026"/>
      <c r="K140" s="1027"/>
    </row>
    <row r="141" spans="2:11">
      <c r="B141" s="33" t="s">
        <v>437</v>
      </c>
      <c r="C141" s="1025"/>
      <c r="D141" s="1026"/>
      <c r="E141" s="1026"/>
      <c r="F141" s="1026"/>
      <c r="G141" s="1026"/>
      <c r="H141" s="1026"/>
      <c r="I141" s="1026"/>
      <c r="J141" s="1026"/>
      <c r="K141" s="1027"/>
    </row>
    <row r="142" spans="2:11">
      <c r="B142" s="33" t="s">
        <v>437</v>
      </c>
      <c r="C142" s="1025"/>
      <c r="D142" s="1026"/>
      <c r="E142" s="1026"/>
      <c r="F142" s="1026"/>
      <c r="G142" s="1026"/>
      <c r="H142" s="1026"/>
      <c r="I142" s="1026"/>
      <c r="J142" s="1026"/>
      <c r="K142" s="1027"/>
    </row>
    <row r="143" spans="2:11">
      <c r="B143" s="113" t="s">
        <v>438</v>
      </c>
      <c r="C143" s="1025"/>
      <c r="D143" s="1026"/>
      <c r="E143" s="1026"/>
      <c r="F143" s="1026"/>
      <c r="G143" s="1026"/>
      <c r="H143" s="1026"/>
      <c r="I143" s="1026"/>
      <c r="J143" s="1026"/>
      <c r="K143" s="1027"/>
    </row>
    <row r="144" spans="2:11">
      <c r="B144" s="33" t="s">
        <v>437</v>
      </c>
      <c r="C144" s="1025"/>
      <c r="D144" s="1026"/>
      <c r="E144" s="1026"/>
      <c r="F144" s="1026"/>
      <c r="G144" s="1026"/>
      <c r="H144" s="1026"/>
      <c r="I144" s="1026"/>
      <c r="J144" s="1026"/>
      <c r="K144" s="1027"/>
    </row>
    <row r="145" spans="2:11">
      <c r="B145" s="33" t="s">
        <v>437</v>
      </c>
      <c r="C145" s="1025"/>
      <c r="D145" s="1026"/>
      <c r="E145" s="1026"/>
      <c r="F145" s="1026"/>
      <c r="G145" s="1026"/>
      <c r="H145" s="1026"/>
      <c r="I145" s="1026"/>
      <c r="J145" s="1026"/>
      <c r="K145" s="1027"/>
    </row>
    <row r="146" spans="2:11">
      <c r="B146" s="59" t="s">
        <v>439</v>
      </c>
      <c r="C146" s="1025"/>
      <c r="D146" s="1026"/>
      <c r="E146" s="1026"/>
      <c r="F146" s="1026"/>
      <c r="G146" s="1026"/>
      <c r="H146" s="1026"/>
      <c r="I146" s="1026"/>
      <c r="J146" s="1026"/>
      <c r="K146" s="1027"/>
    </row>
    <row r="147" spans="2:11">
      <c r="B147" s="33" t="s">
        <v>437</v>
      </c>
      <c r="C147" s="1025"/>
      <c r="D147" s="1026"/>
      <c r="E147" s="1026"/>
      <c r="F147" s="1026"/>
      <c r="G147" s="1026"/>
      <c r="H147" s="1026"/>
      <c r="I147" s="1026"/>
      <c r="J147" s="1026"/>
      <c r="K147" s="1027"/>
    </row>
    <row r="148" spans="2:11">
      <c r="B148" s="33" t="s">
        <v>437</v>
      </c>
      <c r="C148" s="1025"/>
      <c r="D148" s="1026"/>
      <c r="E148" s="1026"/>
      <c r="F148" s="1026"/>
      <c r="G148" s="1026"/>
      <c r="H148" s="1026"/>
      <c r="I148" s="1026"/>
      <c r="J148" s="1026"/>
      <c r="K148" s="1027"/>
    </row>
    <row r="149" spans="2:11">
      <c r="B149" s="49"/>
      <c r="C149" s="1025"/>
      <c r="D149" s="1026"/>
      <c r="E149" s="1026"/>
      <c r="F149" s="1026"/>
      <c r="G149" s="1026"/>
      <c r="H149" s="1026"/>
      <c r="I149" s="1026"/>
      <c r="J149" s="1026"/>
      <c r="K149" s="1027"/>
    </row>
    <row r="150" spans="2:11">
      <c r="B150" s="111" t="s">
        <v>14</v>
      </c>
      <c r="C150" s="1025"/>
      <c r="D150" s="1026"/>
      <c r="E150" s="1026"/>
      <c r="F150" s="1026"/>
      <c r="G150" s="1026"/>
      <c r="H150" s="1026"/>
      <c r="I150" s="1026"/>
      <c r="J150" s="1026"/>
      <c r="K150" s="1027"/>
    </row>
    <row r="151" spans="2:11">
      <c r="B151" s="111" t="s">
        <v>435</v>
      </c>
      <c r="C151" s="1025"/>
      <c r="D151" s="1026"/>
      <c r="E151" s="1026"/>
      <c r="F151" s="1026"/>
      <c r="G151" s="1026"/>
      <c r="H151" s="1026"/>
      <c r="I151" s="1026"/>
      <c r="J151" s="1026"/>
      <c r="K151" s="1027"/>
    </row>
    <row r="152" spans="2:11">
      <c r="B152" s="113" t="s">
        <v>436</v>
      </c>
      <c r="C152" s="1025"/>
      <c r="D152" s="1026"/>
      <c r="E152" s="1026"/>
      <c r="F152" s="1026"/>
      <c r="G152" s="1026"/>
      <c r="H152" s="1026"/>
      <c r="I152" s="1026"/>
      <c r="J152" s="1026"/>
      <c r="K152" s="1027"/>
    </row>
    <row r="153" spans="2:11">
      <c r="B153" s="33" t="s">
        <v>437</v>
      </c>
      <c r="C153" s="1025"/>
      <c r="D153" s="1026"/>
      <c r="E153" s="1026"/>
      <c r="F153" s="1026"/>
      <c r="G153" s="1026"/>
      <c r="H153" s="1026"/>
      <c r="I153" s="1026"/>
      <c r="J153" s="1026"/>
      <c r="K153" s="1027"/>
    </row>
    <row r="154" spans="2:11">
      <c r="B154" s="33" t="s">
        <v>437</v>
      </c>
      <c r="C154" s="1025"/>
      <c r="D154" s="1026"/>
      <c r="E154" s="1026"/>
      <c r="F154" s="1026"/>
      <c r="G154" s="1026"/>
      <c r="H154" s="1026"/>
      <c r="I154" s="1026"/>
      <c r="J154" s="1026"/>
      <c r="K154" s="1027"/>
    </row>
    <row r="155" spans="2:11">
      <c r="B155" s="113" t="s">
        <v>438</v>
      </c>
      <c r="C155" s="1025"/>
      <c r="D155" s="1026"/>
      <c r="E155" s="1026"/>
      <c r="F155" s="1026"/>
      <c r="G155" s="1026"/>
      <c r="H155" s="1026"/>
      <c r="I155" s="1026"/>
      <c r="J155" s="1026"/>
      <c r="K155" s="1027"/>
    </row>
    <row r="156" spans="2:11">
      <c r="B156" s="33" t="s">
        <v>437</v>
      </c>
      <c r="C156" s="1025"/>
      <c r="D156" s="1026"/>
      <c r="E156" s="1026"/>
      <c r="F156" s="1026"/>
      <c r="G156" s="1026"/>
      <c r="H156" s="1026"/>
      <c r="I156" s="1026"/>
      <c r="J156" s="1026"/>
      <c r="K156" s="1027"/>
    </row>
    <row r="157" spans="2:11">
      <c r="B157" s="33" t="s">
        <v>437</v>
      </c>
      <c r="C157" s="1025"/>
      <c r="D157" s="1026"/>
      <c r="E157" s="1026"/>
      <c r="F157" s="1026"/>
      <c r="G157" s="1026"/>
      <c r="H157" s="1026"/>
      <c r="I157" s="1026"/>
      <c r="J157" s="1026"/>
      <c r="K157" s="1027"/>
    </row>
    <row r="158" spans="2:11">
      <c r="B158" s="59" t="s">
        <v>439</v>
      </c>
      <c r="C158" s="1025"/>
      <c r="D158" s="1026"/>
      <c r="E158" s="1026"/>
      <c r="F158" s="1026"/>
      <c r="G158" s="1026"/>
      <c r="H158" s="1026"/>
      <c r="I158" s="1026"/>
      <c r="J158" s="1026"/>
      <c r="K158" s="1027"/>
    </row>
    <row r="159" spans="2:11">
      <c r="B159" s="33" t="s">
        <v>437</v>
      </c>
      <c r="C159" s="1025"/>
      <c r="D159" s="1026"/>
      <c r="E159" s="1026"/>
      <c r="F159" s="1026"/>
      <c r="G159" s="1026"/>
      <c r="H159" s="1026"/>
      <c r="I159" s="1026"/>
      <c r="J159" s="1026"/>
      <c r="K159" s="1027"/>
    </row>
    <row r="160" spans="2:11">
      <c r="B160" s="33" t="s">
        <v>437</v>
      </c>
      <c r="C160" s="1025"/>
      <c r="D160" s="1026"/>
      <c r="E160" s="1026"/>
      <c r="F160" s="1026"/>
      <c r="G160" s="1026"/>
      <c r="H160" s="1026"/>
      <c r="I160" s="1026"/>
      <c r="J160" s="1026"/>
      <c r="K160" s="1027"/>
    </row>
    <row r="161" spans="2:11">
      <c r="B161" s="49"/>
      <c r="C161" s="1025"/>
      <c r="D161" s="1026"/>
      <c r="E161" s="1026"/>
      <c r="F161" s="1026"/>
      <c r="G161" s="1026"/>
      <c r="H161" s="1026"/>
      <c r="I161" s="1026"/>
      <c r="J161" s="1026"/>
      <c r="K161" s="1027"/>
    </row>
    <row r="162" spans="2:11">
      <c r="B162" s="111" t="s">
        <v>15</v>
      </c>
      <c r="C162" s="1025"/>
      <c r="D162" s="1026"/>
      <c r="E162" s="1026"/>
      <c r="F162" s="1026"/>
      <c r="G162" s="1026"/>
      <c r="H162" s="1026"/>
      <c r="I162" s="1026"/>
      <c r="J162" s="1026"/>
      <c r="K162" s="1027"/>
    </row>
    <row r="163" spans="2:11">
      <c r="B163" s="111" t="s">
        <v>435</v>
      </c>
      <c r="C163" s="1025"/>
      <c r="D163" s="1026"/>
      <c r="E163" s="1026"/>
      <c r="F163" s="1026"/>
      <c r="G163" s="1026"/>
      <c r="H163" s="1026"/>
      <c r="I163" s="1026"/>
      <c r="J163" s="1026"/>
      <c r="K163" s="1027"/>
    </row>
    <row r="164" spans="2:11">
      <c r="B164" s="113" t="s">
        <v>436</v>
      </c>
      <c r="C164" s="1025"/>
      <c r="D164" s="1026"/>
      <c r="E164" s="1026"/>
      <c r="F164" s="1026"/>
      <c r="G164" s="1026"/>
      <c r="H164" s="1026"/>
      <c r="I164" s="1026"/>
      <c r="J164" s="1026"/>
      <c r="K164" s="1027"/>
    </row>
    <row r="165" spans="2:11">
      <c r="B165" s="33" t="s">
        <v>437</v>
      </c>
      <c r="C165" s="1025"/>
      <c r="D165" s="1026"/>
      <c r="E165" s="1026"/>
      <c r="F165" s="1026"/>
      <c r="G165" s="1026"/>
      <c r="H165" s="1026"/>
      <c r="I165" s="1026"/>
      <c r="J165" s="1026"/>
      <c r="K165" s="1027"/>
    </row>
    <row r="166" spans="2:11">
      <c r="B166" s="33" t="s">
        <v>437</v>
      </c>
      <c r="C166" s="1025"/>
      <c r="D166" s="1026"/>
      <c r="E166" s="1026"/>
      <c r="F166" s="1026"/>
      <c r="G166" s="1026"/>
      <c r="H166" s="1026"/>
      <c r="I166" s="1026"/>
      <c r="J166" s="1026"/>
      <c r="K166" s="1027"/>
    </row>
    <row r="167" spans="2:11">
      <c r="B167" s="113" t="s">
        <v>438</v>
      </c>
      <c r="C167" s="1025"/>
      <c r="D167" s="1026"/>
      <c r="E167" s="1026"/>
      <c r="F167" s="1026"/>
      <c r="G167" s="1026"/>
      <c r="H167" s="1026"/>
      <c r="I167" s="1026"/>
      <c r="J167" s="1026"/>
      <c r="K167" s="1027"/>
    </row>
    <row r="168" spans="2:11">
      <c r="B168" s="33" t="s">
        <v>437</v>
      </c>
      <c r="C168" s="1025"/>
      <c r="D168" s="1026"/>
      <c r="E168" s="1026"/>
      <c r="F168" s="1026"/>
      <c r="G168" s="1026"/>
      <c r="H168" s="1026"/>
      <c r="I168" s="1026"/>
      <c r="J168" s="1026"/>
      <c r="K168" s="1027"/>
    </row>
    <row r="169" spans="2:11">
      <c r="B169" s="33" t="s">
        <v>437</v>
      </c>
      <c r="C169" s="1025"/>
      <c r="D169" s="1026"/>
      <c r="E169" s="1026"/>
      <c r="F169" s="1026"/>
      <c r="G169" s="1026"/>
      <c r="H169" s="1026"/>
      <c r="I169" s="1026"/>
      <c r="J169" s="1026"/>
      <c r="K169" s="1027"/>
    </row>
    <row r="170" spans="2:11">
      <c r="B170" s="59" t="s">
        <v>439</v>
      </c>
      <c r="C170" s="1025"/>
      <c r="D170" s="1026"/>
      <c r="E170" s="1026"/>
      <c r="F170" s="1026"/>
      <c r="G170" s="1026"/>
      <c r="H170" s="1026"/>
      <c r="I170" s="1026"/>
      <c r="J170" s="1026"/>
      <c r="K170" s="1027"/>
    </row>
    <row r="171" spans="2:11">
      <c r="B171" s="33" t="s">
        <v>437</v>
      </c>
      <c r="C171" s="1025"/>
      <c r="D171" s="1026"/>
      <c r="E171" s="1026"/>
      <c r="F171" s="1026"/>
      <c r="G171" s="1026"/>
      <c r="H171" s="1026"/>
      <c r="I171" s="1026"/>
      <c r="J171" s="1026"/>
      <c r="K171" s="1027"/>
    </row>
    <row r="172" spans="2:11">
      <c r="B172" s="33" t="s">
        <v>437</v>
      </c>
      <c r="C172" s="1025"/>
      <c r="D172" s="1026"/>
      <c r="E172" s="1026"/>
      <c r="F172" s="1026"/>
      <c r="G172" s="1026"/>
      <c r="H172" s="1026"/>
      <c r="I172" s="1026"/>
      <c r="J172" s="1026"/>
      <c r="K172" s="1027"/>
    </row>
    <row r="173" spans="2:11">
      <c r="B173" s="49"/>
      <c r="C173" s="1025"/>
      <c r="D173" s="1026"/>
      <c r="E173" s="1026"/>
      <c r="F173" s="1026"/>
      <c r="G173" s="1026"/>
      <c r="H173" s="1026"/>
      <c r="I173" s="1026"/>
      <c r="J173" s="1026"/>
      <c r="K173" s="1027"/>
    </row>
    <row r="174" spans="2:11">
      <c r="B174" s="111" t="s">
        <v>16</v>
      </c>
      <c r="C174" s="1025"/>
      <c r="D174" s="1026"/>
      <c r="E174" s="1026"/>
      <c r="F174" s="1026"/>
      <c r="G174" s="1026"/>
      <c r="H174" s="1026"/>
      <c r="I174" s="1026"/>
      <c r="J174" s="1026"/>
      <c r="K174" s="1027"/>
    </row>
    <row r="175" spans="2:11">
      <c r="B175" s="33" t="s">
        <v>437</v>
      </c>
      <c r="C175" s="1025"/>
      <c r="D175" s="1026"/>
      <c r="E175" s="1026"/>
      <c r="F175" s="1026"/>
      <c r="G175" s="1026"/>
      <c r="H175" s="1026"/>
      <c r="I175" s="1026"/>
      <c r="J175" s="1026"/>
      <c r="K175" s="1027"/>
    </row>
    <row r="176" spans="2:11">
      <c r="B176" s="33" t="s">
        <v>437</v>
      </c>
      <c r="C176" s="1025"/>
      <c r="D176" s="1026"/>
      <c r="E176" s="1026"/>
      <c r="F176" s="1026"/>
      <c r="G176" s="1026"/>
      <c r="H176" s="1026"/>
      <c r="I176" s="1026"/>
      <c r="J176" s="1026"/>
      <c r="K176" s="1027"/>
    </row>
    <row r="177" spans="2:11">
      <c r="B177" s="49"/>
      <c r="C177" s="1025"/>
      <c r="D177" s="1026"/>
      <c r="E177" s="1026"/>
      <c r="F177" s="1026"/>
      <c r="G177" s="1026"/>
      <c r="H177" s="1026"/>
      <c r="I177" s="1026"/>
      <c r="J177" s="1026"/>
      <c r="K177" s="1027"/>
    </row>
    <row r="178" spans="2:11">
      <c r="B178" s="111" t="s">
        <v>17</v>
      </c>
      <c r="C178" s="1025"/>
      <c r="D178" s="1026"/>
      <c r="E178" s="1026"/>
      <c r="F178" s="1026"/>
      <c r="G178" s="1026"/>
      <c r="H178" s="1026"/>
      <c r="I178" s="1026"/>
      <c r="J178" s="1026"/>
      <c r="K178" s="1027"/>
    </row>
    <row r="179" spans="2:11">
      <c r="B179" s="33" t="s">
        <v>437</v>
      </c>
      <c r="C179" s="1025"/>
      <c r="D179" s="1026"/>
      <c r="E179" s="1026"/>
      <c r="F179" s="1026"/>
      <c r="G179" s="1026"/>
      <c r="H179" s="1026"/>
      <c r="I179" s="1026"/>
      <c r="J179" s="1026"/>
      <c r="K179" s="1027"/>
    </row>
    <row r="180" spans="2:11">
      <c r="B180" s="33" t="s">
        <v>437</v>
      </c>
      <c r="C180" s="1025"/>
      <c r="D180" s="1026"/>
      <c r="E180" s="1026"/>
      <c r="F180" s="1026"/>
      <c r="G180" s="1026"/>
      <c r="H180" s="1026"/>
      <c r="I180" s="1026"/>
      <c r="J180" s="1026"/>
      <c r="K180" s="1027"/>
    </row>
    <row r="181" spans="2:11">
      <c r="B181" s="33"/>
      <c r="C181" s="1025"/>
      <c r="D181" s="1026"/>
      <c r="E181" s="1026"/>
      <c r="F181" s="1026"/>
      <c r="G181" s="1026"/>
      <c r="H181" s="1026"/>
      <c r="I181" s="1026"/>
      <c r="J181" s="1026"/>
      <c r="K181" s="1027"/>
    </row>
    <row r="182" spans="2:11">
      <c r="B182" s="59"/>
      <c r="C182" s="1028"/>
      <c r="D182" s="1029"/>
      <c r="E182" s="1029"/>
      <c r="F182" s="1029"/>
      <c r="G182" s="1029"/>
      <c r="H182" s="1029"/>
      <c r="I182" s="1029"/>
      <c r="J182" s="1029"/>
      <c r="K182" s="1030"/>
    </row>
    <row r="183" spans="2:11">
      <c r="B183" s="33"/>
      <c r="C183" s="33"/>
      <c r="D183" s="33"/>
      <c r="E183" s="33"/>
      <c r="F183" s="33"/>
      <c r="G183" s="33"/>
      <c r="H183" s="33"/>
      <c r="I183" s="33"/>
      <c r="J183" s="33"/>
      <c r="K183" s="33"/>
    </row>
    <row r="184" spans="2:11">
      <c r="B184" s="125" t="s">
        <v>440</v>
      </c>
      <c r="C184" s="61"/>
      <c r="D184" s="61"/>
      <c r="E184" s="61"/>
      <c r="F184" s="61"/>
      <c r="G184" s="61"/>
      <c r="H184" s="61"/>
      <c r="I184" s="61"/>
      <c r="J184" s="61"/>
      <c r="K184" s="61"/>
    </row>
    <row r="186" spans="2:11">
      <c r="B186" s="259" t="s">
        <v>449</v>
      </c>
      <c r="C186" s="485"/>
      <c r="D186" s="485"/>
      <c r="E186" s="485"/>
      <c r="F186" s="485"/>
      <c r="G186" s="485"/>
      <c r="H186" s="485"/>
      <c r="I186" s="485"/>
    </row>
    <row r="187" spans="2:11">
      <c r="B187" s="259" t="s">
        <v>450</v>
      </c>
      <c r="C187" s="485"/>
      <c r="D187" s="485"/>
      <c r="E187" s="485"/>
      <c r="F187" s="485"/>
      <c r="G187" s="485"/>
      <c r="H187" s="485"/>
      <c r="I187" s="485"/>
    </row>
  </sheetData>
  <mergeCells count="26">
    <mergeCell ref="F100:F101"/>
    <mergeCell ref="E100:E101"/>
    <mergeCell ref="O9:S9"/>
    <mergeCell ref="M8:S8"/>
    <mergeCell ref="J9:J10"/>
    <mergeCell ref="K9:K10"/>
    <mergeCell ref="L9:L10"/>
    <mergeCell ref="M9:M10"/>
    <mergeCell ref="N9:N10"/>
    <mergeCell ref="J8:L8"/>
    <mergeCell ref="C11:M91"/>
    <mergeCell ref="C102:K182"/>
    <mergeCell ref="H9:H10"/>
    <mergeCell ref="B99:B101"/>
    <mergeCell ref="G8:I8"/>
    <mergeCell ref="B8:B10"/>
    <mergeCell ref="I9:I10"/>
    <mergeCell ref="C8:C10"/>
    <mergeCell ref="D8:D10"/>
    <mergeCell ref="E8:E10"/>
    <mergeCell ref="F8:F10"/>
    <mergeCell ref="G9:G10"/>
    <mergeCell ref="C100:C101"/>
    <mergeCell ref="D100:D101"/>
    <mergeCell ref="C99:K99"/>
    <mergeCell ref="G100:K100"/>
  </mergeCells>
  <printOptions verticalCentered="1"/>
  <pageMargins left="0.23622047244094491" right="0.23622047244094491" top="0.23622047244094491" bottom="0.23622047244094491" header="0.23622047244094491" footer="0.23622047244094491"/>
  <pageSetup paperSize="9" scale="44" orientation="landscape" r:id="rId1"/>
  <headerFooter alignWithMargins="0"/>
  <rowBreaks count="1" manualBreakCount="1">
    <brk id="95" max="16383" man="1"/>
  </rowBreaks>
  <colBreaks count="1" manualBreakCount="1">
    <brk id="1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X96"/>
  <sheetViews>
    <sheetView showGridLines="0" view="pageBreakPreview" zoomScale="40" zoomScaleNormal="80" zoomScaleSheetLayoutView="40" workbookViewId="0">
      <selection activeCell="D13" sqref="D13:W92"/>
    </sheetView>
  </sheetViews>
  <sheetFormatPr defaultColWidth="9.28515625" defaultRowHeight="13.9"/>
  <cols>
    <col min="1" max="1" width="4.5703125" style="23" customWidth="1"/>
    <col min="2" max="2" width="8.28515625" style="23" customWidth="1"/>
    <col min="3" max="3" width="46.42578125" style="23" customWidth="1"/>
    <col min="4" max="4" width="12.7109375" style="23" customWidth="1"/>
    <col min="5" max="5" width="12.28515625" style="23" customWidth="1"/>
    <col min="6" max="7" width="13.42578125" style="23" customWidth="1"/>
    <col min="8" max="8" width="10.85546875" style="23" customWidth="1"/>
    <col min="9" max="9" width="17.140625" style="23" customWidth="1"/>
    <col min="10" max="10" width="13.28515625" style="23" customWidth="1"/>
    <col min="11" max="11" width="11.7109375" style="23" customWidth="1"/>
    <col min="12" max="12" width="15.7109375" style="23" customWidth="1"/>
    <col min="13" max="13" width="17" style="23" customWidth="1"/>
    <col min="14" max="16" width="15.5703125" style="23" customWidth="1"/>
    <col min="17" max="23" width="14.42578125" style="23" customWidth="1"/>
    <col min="24" max="24" width="16.28515625" style="23" customWidth="1"/>
    <col min="25" max="29" width="14.42578125" style="23" customWidth="1"/>
    <col min="30" max="30" width="17.28515625" style="23" customWidth="1"/>
    <col min="31" max="31" width="15.7109375" style="23" customWidth="1"/>
    <col min="32" max="32" width="14.7109375" style="23" customWidth="1"/>
    <col min="33" max="33" width="19.7109375" style="23" customWidth="1"/>
    <col min="34" max="34" width="15" style="23" bestFit="1" customWidth="1"/>
    <col min="35" max="39" width="15.7109375" style="23" customWidth="1"/>
    <col min="40" max="40" width="14.42578125" style="23" customWidth="1"/>
    <col min="41" max="42" width="16" style="23" customWidth="1"/>
    <col min="43" max="43" width="14" style="23" customWidth="1"/>
    <col min="44" max="46" width="12.7109375" style="23" customWidth="1"/>
    <col min="47" max="47" width="15.28515625" style="23" customWidth="1"/>
    <col min="48" max="48" width="12.5703125" style="23" customWidth="1"/>
    <col min="49" max="49" width="13.42578125" style="23" customWidth="1"/>
    <col min="50" max="50" width="13.5703125" style="23" customWidth="1"/>
    <col min="51" max="53" width="9.28515625" style="23"/>
    <col min="54" max="54" width="11.28515625" style="23" customWidth="1"/>
    <col min="55" max="16384" width="9.28515625" style="23"/>
  </cols>
  <sheetData>
    <row r="2" spans="2:50">
      <c r="C2" s="126"/>
      <c r="D2" s="126"/>
      <c r="E2" s="126"/>
      <c r="F2" s="126"/>
      <c r="G2" s="126"/>
      <c r="H2" s="126"/>
      <c r="I2" s="126"/>
      <c r="J2" s="126"/>
      <c r="K2" s="126"/>
      <c r="L2" s="126"/>
      <c r="M2" s="126"/>
      <c r="N2" s="126"/>
      <c r="O2" s="126"/>
      <c r="P2" s="126"/>
      <c r="Q2" s="126"/>
      <c r="R2" s="126"/>
      <c r="S2" s="152"/>
      <c r="T2" s="152"/>
      <c r="U2" s="152"/>
      <c r="V2" s="152"/>
      <c r="W2" s="152"/>
      <c r="X2" s="152"/>
      <c r="Y2" s="152"/>
      <c r="Z2" s="152"/>
    </row>
    <row r="3" spans="2:50">
      <c r="C3" s="127"/>
      <c r="D3" s="127"/>
      <c r="E3" s="127"/>
      <c r="F3" s="127"/>
      <c r="G3" s="127"/>
      <c r="H3" s="127"/>
      <c r="I3" s="127"/>
      <c r="J3" s="127"/>
      <c r="K3" s="127"/>
      <c r="L3" s="127"/>
      <c r="M3" s="152" t="str">
        <f>Index!B2</f>
        <v>AMRAVATI POWER TRANSMISSION CO. LTD. (APTCL)</v>
      </c>
      <c r="N3" s="127"/>
      <c r="O3" s="127"/>
      <c r="P3" s="127"/>
      <c r="Q3" s="127"/>
      <c r="R3" s="127"/>
      <c r="S3" s="153"/>
      <c r="T3" s="153"/>
      <c r="U3" s="153"/>
      <c r="V3" s="153"/>
      <c r="W3" s="153"/>
      <c r="X3" s="153"/>
      <c r="Y3" s="153"/>
      <c r="Z3" s="153"/>
      <c r="AA3" s="129"/>
      <c r="AB3" s="129"/>
      <c r="AC3" s="129"/>
    </row>
    <row r="4" spans="2:50">
      <c r="C4" s="128"/>
      <c r="D4" s="128"/>
      <c r="E4" s="128"/>
      <c r="F4" s="128"/>
      <c r="G4" s="128"/>
      <c r="H4" s="128"/>
      <c r="I4" s="128"/>
      <c r="J4" s="128"/>
      <c r="K4" s="128"/>
      <c r="L4" s="128"/>
      <c r="M4" s="312" t="s">
        <v>451</v>
      </c>
      <c r="N4" s="128"/>
      <c r="O4" s="128"/>
      <c r="P4" s="128"/>
      <c r="Q4" s="128"/>
      <c r="R4" s="128"/>
      <c r="S4" s="118"/>
      <c r="T4" s="118"/>
      <c r="U4" s="118"/>
      <c r="V4" s="118"/>
      <c r="W4" s="118"/>
      <c r="X4" s="118"/>
      <c r="Y4" s="118"/>
      <c r="Z4" s="118"/>
      <c r="AA4" s="129"/>
      <c r="AB4" s="129"/>
      <c r="AC4" s="129"/>
    </row>
    <row r="5" spans="2:50">
      <c r="C5" s="118"/>
      <c r="D5" s="118"/>
      <c r="E5" s="118"/>
      <c r="F5" s="118"/>
      <c r="G5" s="118"/>
      <c r="H5" s="118"/>
      <c r="I5" s="118"/>
      <c r="J5" s="118"/>
      <c r="K5" s="118"/>
      <c r="L5" s="118"/>
      <c r="M5" s="130" t="s">
        <v>452</v>
      </c>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8"/>
      <c r="AS5" s="118"/>
      <c r="AT5" s="118"/>
      <c r="AU5" s="24"/>
      <c r="AV5" s="24"/>
      <c r="AW5" s="24"/>
      <c r="AX5" s="24"/>
    </row>
    <row r="6" spans="2:50">
      <c r="C6" s="25"/>
      <c r="D6" s="25"/>
      <c r="E6" s="25"/>
      <c r="F6" s="25"/>
      <c r="G6" s="25"/>
      <c r="H6" s="25"/>
      <c r="I6" s="25"/>
      <c r="J6" s="25"/>
      <c r="K6" s="25"/>
      <c r="L6" s="25"/>
      <c r="M6" s="57"/>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row>
    <row r="7" spans="2:50">
      <c r="C7" s="25"/>
      <c r="D7" s="25"/>
      <c r="E7" s="25"/>
      <c r="F7" s="25"/>
      <c r="G7" s="25"/>
      <c r="H7" s="25"/>
      <c r="I7" s="25"/>
      <c r="J7" s="25"/>
      <c r="K7" s="25"/>
      <c r="L7" s="25"/>
      <c r="M7" s="5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row>
    <row r="8" spans="2:50" ht="15" customHeight="1">
      <c r="C8" s="57" t="s">
        <v>417</v>
      </c>
      <c r="D8" s="57"/>
      <c r="E8" s="57"/>
      <c r="F8" s="57"/>
      <c r="G8" s="57"/>
      <c r="H8" s="57"/>
      <c r="I8" s="57"/>
      <c r="J8" s="57"/>
      <c r="K8" s="57"/>
      <c r="L8" s="5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row>
    <row r="9" spans="2:50">
      <c r="C9" s="25"/>
      <c r="D9" s="25"/>
      <c r="E9" s="25"/>
      <c r="F9" s="25"/>
      <c r="G9" s="25"/>
      <c r="H9" s="25"/>
      <c r="I9" s="25"/>
      <c r="J9" s="25"/>
      <c r="K9" s="25"/>
      <c r="L9" s="25"/>
      <c r="M9" s="25"/>
      <c r="N9" s="24"/>
      <c r="O9" s="24"/>
      <c r="P9" s="24"/>
      <c r="Q9" s="24"/>
      <c r="R9" s="24"/>
      <c r="S9" s="24"/>
      <c r="T9" s="24"/>
      <c r="U9" s="58" t="s">
        <v>194</v>
      </c>
      <c r="V9" s="58"/>
      <c r="AA9" s="24"/>
      <c r="AB9" s="24"/>
      <c r="AC9" s="24"/>
      <c r="AD9" s="24"/>
      <c r="AE9" s="24"/>
      <c r="AF9" s="58"/>
      <c r="AG9" s="58"/>
      <c r="AH9" s="58"/>
      <c r="AI9" s="24"/>
      <c r="AK9" s="24"/>
      <c r="AL9" s="24"/>
      <c r="AM9" s="24"/>
      <c r="AO9" s="308" t="s">
        <v>194</v>
      </c>
      <c r="AP9" s="308"/>
      <c r="AQ9" s="58"/>
      <c r="AR9" s="58"/>
      <c r="AS9" s="58"/>
      <c r="AT9" s="58"/>
      <c r="AU9" s="24"/>
      <c r="AV9" s="24"/>
      <c r="AW9" s="24"/>
    </row>
    <row r="10" spans="2:50" ht="15" customHeight="1">
      <c r="B10" s="1039" t="s">
        <v>9</v>
      </c>
      <c r="C10" s="1039" t="s">
        <v>418</v>
      </c>
      <c r="D10" s="1039" t="s">
        <v>419</v>
      </c>
      <c r="E10" s="1039" t="s">
        <v>420</v>
      </c>
      <c r="F10" s="1039" t="s">
        <v>421</v>
      </c>
      <c r="G10" s="1039" t="s">
        <v>453</v>
      </c>
      <c r="H10" s="1039" t="s">
        <v>454</v>
      </c>
      <c r="I10" s="1039" t="s">
        <v>455</v>
      </c>
      <c r="J10" s="1039" t="s">
        <v>456</v>
      </c>
      <c r="K10" s="1039" t="s">
        <v>457</v>
      </c>
      <c r="L10" s="1039" t="s">
        <v>458</v>
      </c>
      <c r="M10" s="1039" t="s">
        <v>459</v>
      </c>
      <c r="N10" s="1039" t="s">
        <v>460</v>
      </c>
      <c r="O10" s="1055" t="s">
        <v>410</v>
      </c>
      <c r="P10" s="1056"/>
      <c r="Q10" s="1056"/>
      <c r="R10" s="1056"/>
      <c r="S10" s="1056"/>
      <c r="T10" s="1056"/>
      <c r="U10" s="1056"/>
      <c r="V10" s="1056"/>
      <c r="W10" s="1057"/>
      <c r="X10" s="1036" t="s">
        <v>461</v>
      </c>
      <c r="Y10" s="1037"/>
      <c r="Z10" s="1037"/>
      <c r="AA10" s="1037"/>
      <c r="AB10" s="1037"/>
      <c r="AC10" s="1037"/>
      <c r="AD10" s="1037"/>
      <c r="AE10" s="1037"/>
      <c r="AF10" s="1038"/>
      <c r="AG10" s="1036" t="s">
        <v>412</v>
      </c>
      <c r="AH10" s="1037"/>
      <c r="AI10" s="1037"/>
      <c r="AJ10" s="1037"/>
      <c r="AK10" s="1037"/>
      <c r="AL10" s="1037"/>
      <c r="AM10" s="1037"/>
      <c r="AN10" s="1037"/>
      <c r="AO10" s="1038"/>
      <c r="AP10" s="1058" t="s">
        <v>462</v>
      </c>
      <c r="AQ10" s="1058"/>
    </row>
    <row r="11" spans="2:50" s="864" customFormat="1" ht="24.75" customHeight="1">
      <c r="B11" s="1040"/>
      <c r="C11" s="1040"/>
      <c r="D11" s="1053"/>
      <c r="E11" s="1053"/>
      <c r="F11" s="1053"/>
      <c r="G11" s="1053"/>
      <c r="H11" s="1053"/>
      <c r="I11" s="1053"/>
      <c r="J11" s="1053"/>
      <c r="K11" s="1053"/>
      <c r="L11" s="1053"/>
      <c r="M11" s="1040"/>
      <c r="N11" s="1040"/>
      <c r="O11" s="1039" t="s">
        <v>463</v>
      </c>
      <c r="P11" s="440" t="s">
        <v>59</v>
      </c>
      <c r="Q11" s="439" t="s">
        <v>59</v>
      </c>
      <c r="R11" s="439" t="s">
        <v>256</v>
      </c>
      <c r="S11" s="439" t="s">
        <v>215</v>
      </c>
      <c r="T11" s="439" t="s">
        <v>215</v>
      </c>
      <c r="U11" s="439" t="s">
        <v>215</v>
      </c>
      <c r="V11" s="439" t="s">
        <v>215</v>
      </c>
      <c r="W11" s="439" t="s">
        <v>215</v>
      </c>
      <c r="X11" s="1039" t="s">
        <v>464</v>
      </c>
      <c r="Y11" s="440" t="s">
        <v>59</v>
      </c>
      <c r="Z11" s="439" t="s">
        <v>59</v>
      </c>
      <c r="AA11" s="439" t="s">
        <v>256</v>
      </c>
      <c r="AB11" s="439" t="s">
        <v>215</v>
      </c>
      <c r="AC11" s="439" t="s">
        <v>215</v>
      </c>
      <c r="AD11" s="439" t="s">
        <v>215</v>
      </c>
      <c r="AE11" s="439" t="s">
        <v>215</v>
      </c>
      <c r="AF11" s="439" t="s">
        <v>215</v>
      </c>
      <c r="AG11" s="1039" t="s">
        <v>465</v>
      </c>
      <c r="AH11" s="440" t="s">
        <v>59</v>
      </c>
      <c r="AI11" s="439" t="s">
        <v>59</v>
      </c>
      <c r="AJ11" s="439" t="s">
        <v>256</v>
      </c>
      <c r="AK11" s="439" t="s">
        <v>215</v>
      </c>
      <c r="AL11" s="439" t="s">
        <v>215</v>
      </c>
      <c r="AM11" s="439" t="s">
        <v>215</v>
      </c>
      <c r="AN11" s="439" t="s">
        <v>215</v>
      </c>
      <c r="AO11" s="439" t="s">
        <v>215</v>
      </c>
      <c r="AP11" s="1059" t="s">
        <v>466</v>
      </c>
      <c r="AQ11" s="1061" t="s">
        <v>467</v>
      </c>
    </row>
    <row r="12" spans="2:50">
      <c r="B12" s="1041"/>
      <c r="C12" s="1041"/>
      <c r="D12" s="1054"/>
      <c r="E12" s="1054"/>
      <c r="F12" s="1054"/>
      <c r="G12" s="1054"/>
      <c r="H12" s="1054"/>
      <c r="I12" s="1054"/>
      <c r="J12" s="1054"/>
      <c r="K12" s="1054"/>
      <c r="L12" s="1054"/>
      <c r="M12" s="1041"/>
      <c r="N12" s="1041"/>
      <c r="O12" s="1041"/>
      <c r="P12" s="433" t="s">
        <v>44</v>
      </c>
      <c r="Q12" s="433" t="s">
        <v>11</v>
      </c>
      <c r="R12" s="433" t="s">
        <v>12</v>
      </c>
      <c r="S12" s="433" t="s">
        <v>13</v>
      </c>
      <c r="T12" s="433" t="s">
        <v>14</v>
      </c>
      <c r="U12" s="433" t="s">
        <v>15</v>
      </c>
      <c r="V12" s="433" t="s">
        <v>16</v>
      </c>
      <c r="W12" s="433" t="s">
        <v>17</v>
      </c>
      <c r="X12" s="1041"/>
      <c r="Y12" s="433" t="s">
        <v>44</v>
      </c>
      <c r="Z12" s="433" t="s">
        <v>11</v>
      </c>
      <c r="AA12" s="433" t="s">
        <v>468</v>
      </c>
      <c r="AB12" s="433" t="s">
        <v>13</v>
      </c>
      <c r="AC12" s="433" t="s">
        <v>14</v>
      </c>
      <c r="AD12" s="433" t="s">
        <v>15</v>
      </c>
      <c r="AE12" s="433" t="s">
        <v>16</v>
      </c>
      <c r="AF12" s="433" t="s">
        <v>17</v>
      </c>
      <c r="AG12" s="1041"/>
      <c r="AH12" s="433" t="s">
        <v>44</v>
      </c>
      <c r="AI12" s="433" t="s">
        <v>469</v>
      </c>
      <c r="AJ12" s="433" t="s">
        <v>468</v>
      </c>
      <c r="AK12" s="433" t="s">
        <v>13</v>
      </c>
      <c r="AL12" s="433" t="s">
        <v>14</v>
      </c>
      <c r="AM12" s="433" t="s">
        <v>15</v>
      </c>
      <c r="AN12" s="433" t="s">
        <v>16</v>
      </c>
      <c r="AO12" s="433" t="s">
        <v>17</v>
      </c>
      <c r="AP12" s="1060"/>
      <c r="AQ12" s="1062"/>
    </row>
    <row r="13" spans="2:50" ht="13.9" customHeight="1">
      <c r="B13" s="59"/>
      <c r="C13" s="59" t="s">
        <v>44</v>
      </c>
      <c r="D13" s="1047" t="s">
        <v>411</v>
      </c>
      <c r="E13" s="1048"/>
      <c r="F13" s="1048"/>
      <c r="G13" s="1048"/>
      <c r="H13" s="1048"/>
      <c r="I13" s="1048"/>
      <c r="J13" s="1048"/>
      <c r="K13" s="1048"/>
      <c r="L13" s="1048"/>
      <c r="M13" s="1048"/>
      <c r="N13" s="1048"/>
      <c r="O13" s="1048"/>
      <c r="P13" s="1048"/>
      <c r="Q13" s="1048"/>
      <c r="R13" s="1048"/>
      <c r="S13" s="1048"/>
      <c r="T13" s="1048"/>
      <c r="U13" s="1048"/>
      <c r="V13" s="1048"/>
      <c r="W13" s="1048"/>
      <c r="X13" s="1047" t="s">
        <v>411</v>
      </c>
      <c r="Y13" s="1048"/>
      <c r="Z13" s="1048"/>
      <c r="AA13" s="1048"/>
      <c r="AB13" s="1048"/>
      <c r="AC13" s="1048"/>
      <c r="AD13" s="1048"/>
      <c r="AE13" s="1048"/>
      <c r="AF13" s="1048"/>
      <c r="AG13" s="1048"/>
      <c r="AH13" s="1048"/>
      <c r="AI13" s="1048"/>
      <c r="AJ13" s="1048"/>
      <c r="AK13" s="1048"/>
      <c r="AL13" s="1048"/>
      <c r="AM13" s="1048"/>
      <c r="AN13" s="1048"/>
      <c r="AO13" s="1048"/>
      <c r="AP13" s="1048"/>
      <c r="AQ13" s="1048"/>
    </row>
    <row r="14" spans="2:50" ht="13.9" customHeight="1">
      <c r="B14" s="59"/>
      <c r="C14" s="111" t="s">
        <v>435</v>
      </c>
      <c r="D14" s="1049"/>
      <c r="E14" s="1050"/>
      <c r="F14" s="1050"/>
      <c r="G14" s="1050"/>
      <c r="H14" s="1050"/>
      <c r="I14" s="1050"/>
      <c r="J14" s="1050"/>
      <c r="K14" s="1050"/>
      <c r="L14" s="1050"/>
      <c r="M14" s="1050"/>
      <c r="N14" s="1050"/>
      <c r="O14" s="1050"/>
      <c r="P14" s="1050"/>
      <c r="Q14" s="1050"/>
      <c r="R14" s="1050"/>
      <c r="S14" s="1050"/>
      <c r="T14" s="1050"/>
      <c r="U14" s="1050"/>
      <c r="V14" s="1050"/>
      <c r="W14" s="1050"/>
      <c r="X14" s="1049"/>
      <c r="Y14" s="1050"/>
      <c r="Z14" s="1050"/>
      <c r="AA14" s="1050"/>
      <c r="AB14" s="1050"/>
      <c r="AC14" s="1050"/>
      <c r="AD14" s="1050"/>
      <c r="AE14" s="1050"/>
      <c r="AF14" s="1050"/>
      <c r="AG14" s="1050"/>
      <c r="AH14" s="1050"/>
      <c r="AI14" s="1050"/>
      <c r="AJ14" s="1050"/>
      <c r="AK14" s="1050"/>
      <c r="AL14" s="1050"/>
      <c r="AM14" s="1050"/>
      <c r="AN14" s="1050"/>
      <c r="AO14" s="1050"/>
      <c r="AP14" s="1050"/>
      <c r="AQ14" s="1050"/>
    </row>
    <row r="15" spans="2:50" ht="13.9" customHeight="1">
      <c r="B15" s="59"/>
      <c r="C15" s="113" t="s">
        <v>436</v>
      </c>
      <c r="D15" s="1049"/>
      <c r="E15" s="1050"/>
      <c r="F15" s="1050"/>
      <c r="G15" s="1050"/>
      <c r="H15" s="1050"/>
      <c r="I15" s="1050"/>
      <c r="J15" s="1050"/>
      <c r="K15" s="1050"/>
      <c r="L15" s="1050"/>
      <c r="M15" s="1050"/>
      <c r="N15" s="1050"/>
      <c r="O15" s="1050"/>
      <c r="P15" s="1050"/>
      <c r="Q15" s="1050"/>
      <c r="R15" s="1050"/>
      <c r="S15" s="1050"/>
      <c r="T15" s="1050"/>
      <c r="U15" s="1050"/>
      <c r="V15" s="1050"/>
      <c r="W15" s="1050"/>
      <c r="X15" s="1049"/>
      <c r="Y15" s="1050"/>
      <c r="Z15" s="1050"/>
      <c r="AA15" s="1050"/>
      <c r="AB15" s="1050"/>
      <c r="AC15" s="1050"/>
      <c r="AD15" s="1050"/>
      <c r="AE15" s="1050"/>
      <c r="AF15" s="1050"/>
      <c r="AG15" s="1050"/>
      <c r="AH15" s="1050"/>
      <c r="AI15" s="1050"/>
      <c r="AJ15" s="1050"/>
      <c r="AK15" s="1050"/>
      <c r="AL15" s="1050"/>
      <c r="AM15" s="1050"/>
      <c r="AN15" s="1050"/>
      <c r="AO15" s="1050"/>
      <c r="AP15" s="1050"/>
      <c r="AQ15" s="1050"/>
    </row>
    <row r="16" spans="2:50" ht="13.9" customHeight="1">
      <c r="B16" s="59"/>
      <c r="C16" s="33" t="s">
        <v>437</v>
      </c>
      <c r="D16" s="1049"/>
      <c r="E16" s="1050"/>
      <c r="F16" s="1050"/>
      <c r="G16" s="1050"/>
      <c r="H16" s="1050"/>
      <c r="I16" s="1050"/>
      <c r="J16" s="1050"/>
      <c r="K16" s="1050"/>
      <c r="L16" s="1050"/>
      <c r="M16" s="1050"/>
      <c r="N16" s="1050"/>
      <c r="O16" s="1050"/>
      <c r="P16" s="1050"/>
      <c r="Q16" s="1050"/>
      <c r="R16" s="1050"/>
      <c r="S16" s="1050"/>
      <c r="T16" s="1050"/>
      <c r="U16" s="1050"/>
      <c r="V16" s="1050"/>
      <c r="W16" s="1050"/>
      <c r="X16" s="1049"/>
      <c r="Y16" s="1050"/>
      <c r="Z16" s="1050"/>
      <c r="AA16" s="1050"/>
      <c r="AB16" s="1050"/>
      <c r="AC16" s="1050"/>
      <c r="AD16" s="1050"/>
      <c r="AE16" s="1050"/>
      <c r="AF16" s="1050"/>
      <c r="AG16" s="1050"/>
      <c r="AH16" s="1050"/>
      <c r="AI16" s="1050"/>
      <c r="AJ16" s="1050"/>
      <c r="AK16" s="1050"/>
      <c r="AL16" s="1050"/>
      <c r="AM16" s="1050"/>
      <c r="AN16" s="1050"/>
      <c r="AO16" s="1050"/>
      <c r="AP16" s="1050"/>
      <c r="AQ16" s="1050"/>
    </row>
    <row r="17" spans="2:43" ht="13.9" customHeight="1">
      <c r="B17" s="59"/>
      <c r="C17" s="33" t="s">
        <v>437</v>
      </c>
      <c r="D17" s="1049"/>
      <c r="E17" s="1050"/>
      <c r="F17" s="1050"/>
      <c r="G17" s="1050"/>
      <c r="H17" s="1050"/>
      <c r="I17" s="1050"/>
      <c r="J17" s="1050"/>
      <c r="K17" s="1050"/>
      <c r="L17" s="1050"/>
      <c r="M17" s="1050"/>
      <c r="N17" s="1050"/>
      <c r="O17" s="1050"/>
      <c r="P17" s="1050"/>
      <c r="Q17" s="1050"/>
      <c r="R17" s="1050"/>
      <c r="S17" s="1050"/>
      <c r="T17" s="1050"/>
      <c r="U17" s="1050"/>
      <c r="V17" s="1050"/>
      <c r="W17" s="1050"/>
      <c r="X17" s="1049"/>
      <c r="Y17" s="1050"/>
      <c r="Z17" s="1050"/>
      <c r="AA17" s="1050"/>
      <c r="AB17" s="1050"/>
      <c r="AC17" s="1050"/>
      <c r="AD17" s="1050"/>
      <c r="AE17" s="1050"/>
      <c r="AF17" s="1050"/>
      <c r="AG17" s="1050"/>
      <c r="AH17" s="1050"/>
      <c r="AI17" s="1050"/>
      <c r="AJ17" s="1050"/>
      <c r="AK17" s="1050"/>
      <c r="AL17" s="1050"/>
      <c r="AM17" s="1050"/>
      <c r="AN17" s="1050"/>
      <c r="AO17" s="1050"/>
      <c r="AP17" s="1050"/>
      <c r="AQ17" s="1050"/>
    </row>
    <row r="18" spans="2:43" ht="13.9" customHeight="1">
      <c r="B18" s="59"/>
      <c r="C18" s="113" t="s">
        <v>438</v>
      </c>
      <c r="D18" s="1049"/>
      <c r="E18" s="1050"/>
      <c r="F18" s="1050"/>
      <c r="G18" s="1050"/>
      <c r="H18" s="1050"/>
      <c r="I18" s="1050"/>
      <c r="J18" s="1050"/>
      <c r="K18" s="1050"/>
      <c r="L18" s="1050"/>
      <c r="M18" s="1050"/>
      <c r="N18" s="1050"/>
      <c r="O18" s="1050"/>
      <c r="P18" s="1050"/>
      <c r="Q18" s="1050"/>
      <c r="R18" s="1050"/>
      <c r="S18" s="1050"/>
      <c r="T18" s="1050"/>
      <c r="U18" s="1050"/>
      <c r="V18" s="1050"/>
      <c r="W18" s="1050"/>
      <c r="X18" s="1049"/>
      <c r="Y18" s="1050"/>
      <c r="Z18" s="1050"/>
      <c r="AA18" s="1050"/>
      <c r="AB18" s="1050"/>
      <c r="AC18" s="1050"/>
      <c r="AD18" s="1050"/>
      <c r="AE18" s="1050"/>
      <c r="AF18" s="1050"/>
      <c r="AG18" s="1050"/>
      <c r="AH18" s="1050"/>
      <c r="AI18" s="1050"/>
      <c r="AJ18" s="1050"/>
      <c r="AK18" s="1050"/>
      <c r="AL18" s="1050"/>
      <c r="AM18" s="1050"/>
      <c r="AN18" s="1050"/>
      <c r="AO18" s="1050"/>
      <c r="AP18" s="1050"/>
      <c r="AQ18" s="1050"/>
    </row>
    <row r="19" spans="2:43" ht="13.9" customHeight="1">
      <c r="B19" s="59"/>
      <c r="C19" s="33" t="s">
        <v>437</v>
      </c>
      <c r="D19" s="1049"/>
      <c r="E19" s="1050"/>
      <c r="F19" s="1050"/>
      <c r="G19" s="1050"/>
      <c r="H19" s="1050"/>
      <c r="I19" s="1050"/>
      <c r="J19" s="1050"/>
      <c r="K19" s="1050"/>
      <c r="L19" s="1050"/>
      <c r="M19" s="1050"/>
      <c r="N19" s="1050"/>
      <c r="O19" s="1050"/>
      <c r="P19" s="1050"/>
      <c r="Q19" s="1050"/>
      <c r="R19" s="1050"/>
      <c r="S19" s="1050"/>
      <c r="T19" s="1050"/>
      <c r="U19" s="1050"/>
      <c r="V19" s="1050"/>
      <c r="W19" s="1050"/>
      <c r="X19" s="1049"/>
      <c r="Y19" s="1050"/>
      <c r="Z19" s="1050"/>
      <c r="AA19" s="1050"/>
      <c r="AB19" s="1050"/>
      <c r="AC19" s="1050"/>
      <c r="AD19" s="1050"/>
      <c r="AE19" s="1050"/>
      <c r="AF19" s="1050"/>
      <c r="AG19" s="1050"/>
      <c r="AH19" s="1050"/>
      <c r="AI19" s="1050"/>
      <c r="AJ19" s="1050"/>
      <c r="AK19" s="1050"/>
      <c r="AL19" s="1050"/>
      <c r="AM19" s="1050"/>
      <c r="AN19" s="1050"/>
      <c r="AO19" s="1050"/>
      <c r="AP19" s="1050"/>
      <c r="AQ19" s="1050"/>
    </row>
    <row r="20" spans="2:43" ht="13.9" customHeight="1">
      <c r="B20" s="59"/>
      <c r="C20" s="33" t="s">
        <v>437</v>
      </c>
      <c r="D20" s="1049"/>
      <c r="E20" s="1050"/>
      <c r="F20" s="1050"/>
      <c r="G20" s="1050"/>
      <c r="H20" s="1050"/>
      <c r="I20" s="1050"/>
      <c r="J20" s="1050"/>
      <c r="K20" s="1050"/>
      <c r="L20" s="1050"/>
      <c r="M20" s="1050"/>
      <c r="N20" s="1050"/>
      <c r="O20" s="1050"/>
      <c r="P20" s="1050"/>
      <c r="Q20" s="1050"/>
      <c r="R20" s="1050"/>
      <c r="S20" s="1050"/>
      <c r="T20" s="1050"/>
      <c r="U20" s="1050"/>
      <c r="V20" s="1050"/>
      <c r="W20" s="1050"/>
      <c r="X20" s="1049"/>
      <c r="Y20" s="1050"/>
      <c r="Z20" s="1050"/>
      <c r="AA20" s="1050"/>
      <c r="AB20" s="1050"/>
      <c r="AC20" s="1050"/>
      <c r="AD20" s="1050"/>
      <c r="AE20" s="1050"/>
      <c r="AF20" s="1050"/>
      <c r="AG20" s="1050"/>
      <c r="AH20" s="1050"/>
      <c r="AI20" s="1050"/>
      <c r="AJ20" s="1050"/>
      <c r="AK20" s="1050"/>
      <c r="AL20" s="1050"/>
      <c r="AM20" s="1050"/>
      <c r="AN20" s="1050"/>
      <c r="AO20" s="1050"/>
      <c r="AP20" s="1050"/>
      <c r="AQ20" s="1050"/>
    </row>
    <row r="21" spans="2:43" ht="13.9" customHeight="1">
      <c r="B21" s="59"/>
      <c r="C21" s="59" t="s">
        <v>439</v>
      </c>
      <c r="D21" s="1049"/>
      <c r="E21" s="1050"/>
      <c r="F21" s="1050"/>
      <c r="G21" s="1050"/>
      <c r="H21" s="1050"/>
      <c r="I21" s="1050"/>
      <c r="J21" s="1050"/>
      <c r="K21" s="1050"/>
      <c r="L21" s="1050"/>
      <c r="M21" s="1050"/>
      <c r="N21" s="1050"/>
      <c r="O21" s="1050"/>
      <c r="P21" s="1050"/>
      <c r="Q21" s="1050"/>
      <c r="R21" s="1050"/>
      <c r="S21" s="1050"/>
      <c r="T21" s="1050"/>
      <c r="U21" s="1050"/>
      <c r="V21" s="1050"/>
      <c r="W21" s="1050"/>
      <c r="X21" s="1049"/>
      <c r="Y21" s="1050"/>
      <c r="Z21" s="1050"/>
      <c r="AA21" s="1050"/>
      <c r="AB21" s="1050"/>
      <c r="AC21" s="1050"/>
      <c r="AD21" s="1050"/>
      <c r="AE21" s="1050"/>
      <c r="AF21" s="1050"/>
      <c r="AG21" s="1050"/>
      <c r="AH21" s="1050"/>
      <c r="AI21" s="1050"/>
      <c r="AJ21" s="1050"/>
      <c r="AK21" s="1050"/>
      <c r="AL21" s="1050"/>
      <c r="AM21" s="1050"/>
      <c r="AN21" s="1050"/>
      <c r="AO21" s="1050"/>
      <c r="AP21" s="1050"/>
      <c r="AQ21" s="1050"/>
    </row>
    <row r="22" spans="2:43" ht="13.9" customHeight="1">
      <c r="B22" s="59"/>
      <c r="C22" s="33" t="s">
        <v>437</v>
      </c>
      <c r="D22" s="1049"/>
      <c r="E22" s="1050"/>
      <c r="F22" s="1050"/>
      <c r="G22" s="1050"/>
      <c r="H22" s="1050"/>
      <c r="I22" s="1050"/>
      <c r="J22" s="1050"/>
      <c r="K22" s="1050"/>
      <c r="L22" s="1050"/>
      <c r="M22" s="1050"/>
      <c r="N22" s="1050"/>
      <c r="O22" s="1050"/>
      <c r="P22" s="1050"/>
      <c r="Q22" s="1050"/>
      <c r="R22" s="1050"/>
      <c r="S22" s="1050"/>
      <c r="T22" s="1050"/>
      <c r="U22" s="1050"/>
      <c r="V22" s="1050"/>
      <c r="W22" s="1050"/>
      <c r="X22" s="1049"/>
      <c r="Y22" s="1050"/>
      <c r="Z22" s="1050"/>
      <c r="AA22" s="1050"/>
      <c r="AB22" s="1050"/>
      <c r="AC22" s="1050"/>
      <c r="AD22" s="1050"/>
      <c r="AE22" s="1050"/>
      <c r="AF22" s="1050"/>
      <c r="AG22" s="1050"/>
      <c r="AH22" s="1050"/>
      <c r="AI22" s="1050"/>
      <c r="AJ22" s="1050"/>
      <c r="AK22" s="1050"/>
      <c r="AL22" s="1050"/>
      <c r="AM22" s="1050"/>
      <c r="AN22" s="1050"/>
      <c r="AO22" s="1050"/>
      <c r="AP22" s="1050"/>
      <c r="AQ22" s="1050"/>
    </row>
    <row r="23" spans="2:43" ht="13.9" customHeight="1">
      <c r="B23" s="59"/>
      <c r="C23" s="33" t="s">
        <v>437</v>
      </c>
      <c r="D23" s="1049"/>
      <c r="E23" s="1050"/>
      <c r="F23" s="1050"/>
      <c r="G23" s="1050"/>
      <c r="H23" s="1050"/>
      <c r="I23" s="1050"/>
      <c r="J23" s="1050"/>
      <c r="K23" s="1050"/>
      <c r="L23" s="1050"/>
      <c r="M23" s="1050"/>
      <c r="N23" s="1050"/>
      <c r="O23" s="1050"/>
      <c r="P23" s="1050"/>
      <c r="Q23" s="1050"/>
      <c r="R23" s="1050"/>
      <c r="S23" s="1050"/>
      <c r="T23" s="1050"/>
      <c r="U23" s="1050"/>
      <c r="V23" s="1050"/>
      <c r="W23" s="1050"/>
      <c r="X23" s="1049"/>
      <c r="Y23" s="1050"/>
      <c r="Z23" s="1050"/>
      <c r="AA23" s="1050"/>
      <c r="AB23" s="1050"/>
      <c r="AC23" s="1050"/>
      <c r="AD23" s="1050"/>
      <c r="AE23" s="1050"/>
      <c r="AF23" s="1050"/>
      <c r="AG23" s="1050"/>
      <c r="AH23" s="1050"/>
      <c r="AI23" s="1050"/>
      <c r="AJ23" s="1050"/>
      <c r="AK23" s="1050"/>
      <c r="AL23" s="1050"/>
      <c r="AM23" s="1050"/>
      <c r="AN23" s="1050"/>
      <c r="AO23" s="1050"/>
      <c r="AP23" s="1050"/>
      <c r="AQ23" s="1050"/>
    </row>
    <row r="24" spans="2:43" ht="13.9" customHeight="1">
      <c r="B24" s="59"/>
      <c r="C24" s="33"/>
      <c r="D24" s="1049"/>
      <c r="E24" s="1050"/>
      <c r="F24" s="1050"/>
      <c r="G24" s="1050"/>
      <c r="H24" s="1050"/>
      <c r="I24" s="1050"/>
      <c r="J24" s="1050"/>
      <c r="K24" s="1050"/>
      <c r="L24" s="1050"/>
      <c r="M24" s="1050"/>
      <c r="N24" s="1050"/>
      <c r="O24" s="1050"/>
      <c r="P24" s="1050"/>
      <c r="Q24" s="1050"/>
      <c r="R24" s="1050"/>
      <c r="S24" s="1050"/>
      <c r="T24" s="1050"/>
      <c r="U24" s="1050"/>
      <c r="V24" s="1050"/>
      <c r="W24" s="1050"/>
      <c r="X24" s="1049"/>
      <c r="Y24" s="1050"/>
      <c r="Z24" s="1050"/>
      <c r="AA24" s="1050"/>
      <c r="AB24" s="1050"/>
      <c r="AC24" s="1050"/>
      <c r="AD24" s="1050"/>
      <c r="AE24" s="1050"/>
      <c r="AF24" s="1050"/>
      <c r="AG24" s="1050"/>
      <c r="AH24" s="1050"/>
      <c r="AI24" s="1050"/>
      <c r="AJ24" s="1050"/>
      <c r="AK24" s="1050"/>
      <c r="AL24" s="1050"/>
      <c r="AM24" s="1050"/>
      <c r="AN24" s="1050"/>
      <c r="AO24" s="1050"/>
      <c r="AP24" s="1050"/>
      <c r="AQ24" s="1050"/>
    </row>
    <row r="25" spans="2:43" ht="13.9" customHeight="1">
      <c r="B25" s="59"/>
      <c r="C25" s="59" t="s">
        <v>11</v>
      </c>
      <c r="D25" s="1049"/>
      <c r="E25" s="1050"/>
      <c r="F25" s="1050"/>
      <c r="G25" s="1050"/>
      <c r="H25" s="1050"/>
      <c r="I25" s="1050"/>
      <c r="J25" s="1050"/>
      <c r="K25" s="1050"/>
      <c r="L25" s="1050"/>
      <c r="M25" s="1050"/>
      <c r="N25" s="1050"/>
      <c r="O25" s="1050"/>
      <c r="P25" s="1050"/>
      <c r="Q25" s="1050"/>
      <c r="R25" s="1050"/>
      <c r="S25" s="1050"/>
      <c r="T25" s="1050"/>
      <c r="U25" s="1050"/>
      <c r="V25" s="1050"/>
      <c r="W25" s="1050"/>
      <c r="X25" s="1049"/>
      <c r="Y25" s="1050"/>
      <c r="Z25" s="1050"/>
      <c r="AA25" s="1050"/>
      <c r="AB25" s="1050"/>
      <c r="AC25" s="1050"/>
      <c r="AD25" s="1050"/>
      <c r="AE25" s="1050"/>
      <c r="AF25" s="1050"/>
      <c r="AG25" s="1050"/>
      <c r="AH25" s="1050"/>
      <c r="AI25" s="1050"/>
      <c r="AJ25" s="1050"/>
      <c r="AK25" s="1050"/>
      <c r="AL25" s="1050"/>
      <c r="AM25" s="1050"/>
      <c r="AN25" s="1050"/>
      <c r="AO25" s="1050"/>
      <c r="AP25" s="1050"/>
      <c r="AQ25" s="1050"/>
    </row>
    <row r="26" spans="2:43" ht="13.9" customHeight="1">
      <c r="B26" s="59"/>
      <c r="C26" s="111" t="s">
        <v>435</v>
      </c>
      <c r="D26" s="1049"/>
      <c r="E26" s="1050"/>
      <c r="F26" s="1050"/>
      <c r="G26" s="1050"/>
      <c r="H26" s="1050"/>
      <c r="I26" s="1050"/>
      <c r="J26" s="1050"/>
      <c r="K26" s="1050"/>
      <c r="L26" s="1050"/>
      <c r="M26" s="1050"/>
      <c r="N26" s="1050"/>
      <c r="O26" s="1050"/>
      <c r="P26" s="1050"/>
      <c r="Q26" s="1050"/>
      <c r="R26" s="1050"/>
      <c r="S26" s="1050"/>
      <c r="T26" s="1050"/>
      <c r="U26" s="1050"/>
      <c r="V26" s="1050"/>
      <c r="W26" s="1050"/>
      <c r="X26" s="1049"/>
      <c r="Y26" s="1050"/>
      <c r="Z26" s="1050"/>
      <c r="AA26" s="1050"/>
      <c r="AB26" s="1050"/>
      <c r="AC26" s="1050"/>
      <c r="AD26" s="1050"/>
      <c r="AE26" s="1050"/>
      <c r="AF26" s="1050"/>
      <c r="AG26" s="1050"/>
      <c r="AH26" s="1050"/>
      <c r="AI26" s="1050"/>
      <c r="AJ26" s="1050"/>
      <c r="AK26" s="1050"/>
      <c r="AL26" s="1050"/>
      <c r="AM26" s="1050"/>
      <c r="AN26" s="1050"/>
      <c r="AO26" s="1050"/>
      <c r="AP26" s="1050"/>
      <c r="AQ26" s="1050"/>
    </row>
    <row r="27" spans="2:43" ht="13.9" customHeight="1">
      <c r="B27" s="59"/>
      <c r="C27" s="113" t="s">
        <v>436</v>
      </c>
      <c r="D27" s="1049"/>
      <c r="E27" s="1050"/>
      <c r="F27" s="1050"/>
      <c r="G27" s="1050"/>
      <c r="H27" s="1050"/>
      <c r="I27" s="1050"/>
      <c r="J27" s="1050"/>
      <c r="K27" s="1050"/>
      <c r="L27" s="1050"/>
      <c r="M27" s="1050"/>
      <c r="N27" s="1050"/>
      <c r="O27" s="1050"/>
      <c r="P27" s="1050"/>
      <c r="Q27" s="1050"/>
      <c r="R27" s="1050"/>
      <c r="S27" s="1050"/>
      <c r="T27" s="1050"/>
      <c r="U27" s="1050"/>
      <c r="V27" s="1050"/>
      <c r="W27" s="1050"/>
      <c r="X27" s="1049"/>
      <c r="Y27" s="1050"/>
      <c r="Z27" s="1050"/>
      <c r="AA27" s="1050"/>
      <c r="AB27" s="1050"/>
      <c r="AC27" s="1050"/>
      <c r="AD27" s="1050"/>
      <c r="AE27" s="1050"/>
      <c r="AF27" s="1050"/>
      <c r="AG27" s="1050"/>
      <c r="AH27" s="1050"/>
      <c r="AI27" s="1050"/>
      <c r="AJ27" s="1050"/>
      <c r="AK27" s="1050"/>
      <c r="AL27" s="1050"/>
      <c r="AM27" s="1050"/>
      <c r="AN27" s="1050"/>
      <c r="AO27" s="1050"/>
      <c r="AP27" s="1050"/>
      <c r="AQ27" s="1050"/>
    </row>
    <row r="28" spans="2:43" ht="13.9" customHeight="1">
      <c r="B28" s="59"/>
      <c r="C28" s="33" t="s">
        <v>437</v>
      </c>
      <c r="D28" s="1049"/>
      <c r="E28" s="1050"/>
      <c r="F28" s="1050"/>
      <c r="G28" s="1050"/>
      <c r="H28" s="1050"/>
      <c r="I28" s="1050"/>
      <c r="J28" s="1050"/>
      <c r="K28" s="1050"/>
      <c r="L28" s="1050"/>
      <c r="M28" s="1050"/>
      <c r="N28" s="1050"/>
      <c r="O28" s="1050"/>
      <c r="P28" s="1050"/>
      <c r="Q28" s="1050"/>
      <c r="R28" s="1050"/>
      <c r="S28" s="1050"/>
      <c r="T28" s="1050"/>
      <c r="U28" s="1050"/>
      <c r="V28" s="1050"/>
      <c r="W28" s="1050"/>
      <c r="X28" s="1049"/>
      <c r="Y28" s="1050"/>
      <c r="Z28" s="1050"/>
      <c r="AA28" s="1050"/>
      <c r="AB28" s="1050"/>
      <c r="AC28" s="1050"/>
      <c r="AD28" s="1050"/>
      <c r="AE28" s="1050"/>
      <c r="AF28" s="1050"/>
      <c r="AG28" s="1050"/>
      <c r="AH28" s="1050"/>
      <c r="AI28" s="1050"/>
      <c r="AJ28" s="1050"/>
      <c r="AK28" s="1050"/>
      <c r="AL28" s="1050"/>
      <c r="AM28" s="1050"/>
      <c r="AN28" s="1050"/>
      <c r="AO28" s="1050"/>
      <c r="AP28" s="1050"/>
      <c r="AQ28" s="1050"/>
    </row>
    <row r="29" spans="2:43" ht="13.9" customHeight="1">
      <c r="B29" s="59"/>
      <c r="C29" s="33" t="s">
        <v>437</v>
      </c>
      <c r="D29" s="1049"/>
      <c r="E29" s="1050"/>
      <c r="F29" s="1050"/>
      <c r="G29" s="1050"/>
      <c r="H29" s="1050"/>
      <c r="I29" s="1050"/>
      <c r="J29" s="1050"/>
      <c r="K29" s="1050"/>
      <c r="L29" s="1050"/>
      <c r="M29" s="1050"/>
      <c r="N29" s="1050"/>
      <c r="O29" s="1050"/>
      <c r="P29" s="1050"/>
      <c r="Q29" s="1050"/>
      <c r="R29" s="1050"/>
      <c r="S29" s="1050"/>
      <c r="T29" s="1050"/>
      <c r="U29" s="1050"/>
      <c r="V29" s="1050"/>
      <c r="W29" s="1050"/>
      <c r="X29" s="1049"/>
      <c r="Y29" s="1050"/>
      <c r="Z29" s="1050"/>
      <c r="AA29" s="1050"/>
      <c r="AB29" s="1050"/>
      <c r="AC29" s="1050"/>
      <c r="AD29" s="1050"/>
      <c r="AE29" s="1050"/>
      <c r="AF29" s="1050"/>
      <c r="AG29" s="1050"/>
      <c r="AH29" s="1050"/>
      <c r="AI29" s="1050"/>
      <c r="AJ29" s="1050"/>
      <c r="AK29" s="1050"/>
      <c r="AL29" s="1050"/>
      <c r="AM29" s="1050"/>
      <c r="AN29" s="1050"/>
      <c r="AO29" s="1050"/>
      <c r="AP29" s="1050"/>
      <c r="AQ29" s="1050"/>
    </row>
    <row r="30" spans="2:43" ht="13.9" customHeight="1">
      <c r="B30" s="59"/>
      <c r="C30" s="113" t="s">
        <v>438</v>
      </c>
      <c r="D30" s="1049"/>
      <c r="E30" s="1050"/>
      <c r="F30" s="1050"/>
      <c r="G30" s="1050"/>
      <c r="H30" s="1050"/>
      <c r="I30" s="1050"/>
      <c r="J30" s="1050"/>
      <c r="K30" s="1050"/>
      <c r="L30" s="1050"/>
      <c r="M30" s="1050"/>
      <c r="N30" s="1050"/>
      <c r="O30" s="1050"/>
      <c r="P30" s="1050"/>
      <c r="Q30" s="1050"/>
      <c r="R30" s="1050"/>
      <c r="S30" s="1050"/>
      <c r="T30" s="1050"/>
      <c r="U30" s="1050"/>
      <c r="V30" s="1050"/>
      <c r="W30" s="1050"/>
      <c r="X30" s="1049"/>
      <c r="Y30" s="1050"/>
      <c r="Z30" s="1050"/>
      <c r="AA30" s="1050"/>
      <c r="AB30" s="1050"/>
      <c r="AC30" s="1050"/>
      <c r="AD30" s="1050"/>
      <c r="AE30" s="1050"/>
      <c r="AF30" s="1050"/>
      <c r="AG30" s="1050"/>
      <c r="AH30" s="1050"/>
      <c r="AI30" s="1050"/>
      <c r="AJ30" s="1050"/>
      <c r="AK30" s="1050"/>
      <c r="AL30" s="1050"/>
      <c r="AM30" s="1050"/>
      <c r="AN30" s="1050"/>
      <c r="AO30" s="1050"/>
      <c r="AP30" s="1050"/>
      <c r="AQ30" s="1050"/>
    </row>
    <row r="31" spans="2:43" ht="13.9" customHeight="1">
      <c r="B31" s="59"/>
      <c r="C31" s="33" t="s">
        <v>437</v>
      </c>
      <c r="D31" s="1049"/>
      <c r="E31" s="1050"/>
      <c r="F31" s="1050"/>
      <c r="G31" s="1050"/>
      <c r="H31" s="1050"/>
      <c r="I31" s="1050"/>
      <c r="J31" s="1050"/>
      <c r="K31" s="1050"/>
      <c r="L31" s="1050"/>
      <c r="M31" s="1050"/>
      <c r="N31" s="1050"/>
      <c r="O31" s="1050"/>
      <c r="P31" s="1050"/>
      <c r="Q31" s="1050"/>
      <c r="R31" s="1050"/>
      <c r="S31" s="1050"/>
      <c r="T31" s="1050"/>
      <c r="U31" s="1050"/>
      <c r="V31" s="1050"/>
      <c r="W31" s="1050"/>
      <c r="X31" s="1049"/>
      <c r="Y31" s="1050"/>
      <c r="Z31" s="1050"/>
      <c r="AA31" s="1050"/>
      <c r="AB31" s="1050"/>
      <c r="AC31" s="1050"/>
      <c r="AD31" s="1050"/>
      <c r="AE31" s="1050"/>
      <c r="AF31" s="1050"/>
      <c r="AG31" s="1050"/>
      <c r="AH31" s="1050"/>
      <c r="AI31" s="1050"/>
      <c r="AJ31" s="1050"/>
      <c r="AK31" s="1050"/>
      <c r="AL31" s="1050"/>
      <c r="AM31" s="1050"/>
      <c r="AN31" s="1050"/>
      <c r="AO31" s="1050"/>
      <c r="AP31" s="1050"/>
      <c r="AQ31" s="1050"/>
    </row>
    <row r="32" spans="2:43" ht="13.9" customHeight="1">
      <c r="B32" s="59"/>
      <c r="C32" s="33" t="s">
        <v>437</v>
      </c>
      <c r="D32" s="1049"/>
      <c r="E32" s="1050"/>
      <c r="F32" s="1050"/>
      <c r="G32" s="1050"/>
      <c r="H32" s="1050"/>
      <c r="I32" s="1050"/>
      <c r="J32" s="1050"/>
      <c r="K32" s="1050"/>
      <c r="L32" s="1050"/>
      <c r="M32" s="1050"/>
      <c r="N32" s="1050"/>
      <c r="O32" s="1050"/>
      <c r="P32" s="1050"/>
      <c r="Q32" s="1050"/>
      <c r="R32" s="1050"/>
      <c r="S32" s="1050"/>
      <c r="T32" s="1050"/>
      <c r="U32" s="1050"/>
      <c r="V32" s="1050"/>
      <c r="W32" s="1050"/>
      <c r="X32" s="1049"/>
      <c r="Y32" s="1050"/>
      <c r="Z32" s="1050"/>
      <c r="AA32" s="1050"/>
      <c r="AB32" s="1050"/>
      <c r="AC32" s="1050"/>
      <c r="AD32" s="1050"/>
      <c r="AE32" s="1050"/>
      <c r="AF32" s="1050"/>
      <c r="AG32" s="1050"/>
      <c r="AH32" s="1050"/>
      <c r="AI32" s="1050"/>
      <c r="AJ32" s="1050"/>
      <c r="AK32" s="1050"/>
      <c r="AL32" s="1050"/>
      <c r="AM32" s="1050"/>
      <c r="AN32" s="1050"/>
      <c r="AO32" s="1050"/>
      <c r="AP32" s="1050"/>
      <c r="AQ32" s="1050"/>
    </row>
    <row r="33" spans="2:43" ht="13.9" customHeight="1">
      <c r="B33" s="59"/>
      <c r="C33" s="59" t="s">
        <v>439</v>
      </c>
      <c r="D33" s="1049"/>
      <c r="E33" s="1050"/>
      <c r="F33" s="1050"/>
      <c r="G33" s="1050"/>
      <c r="H33" s="1050"/>
      <c r="I33" s="1050"/>
      <c r="J33" s="1050"/>
      <c r="K33" s="1050"/>
      <c r="L33" s="1050"/>
      <c r="M33" s="1050"/>
      <c r="N33" s="1050"/>
      <c r="O33" s="1050"/>
      <c r="P33" s="1050"/>
      <c r="Q33" s="1050"/>
      <c r="R33" s="1050"/>
      <c r="S33" s="1050"/>
      <c r="T33" s="1050"/>
      <c r="U33" s="1050"/>
      <c r="V33" s="1050"/>
      <c r="W33" s="1050"/>
      <c r="X33" s="1049"/>
      <c r="Y33" s="1050"/>
      <c r="Z33" s="1050"/>
      <c r="AA33" s="1050"/>
      <c r="AB33" s="1050"/>
      <c r="AC33" s="1050"/>
      <c r="AD33" s="1050"/>
      <c r="AE33" s="1050"/>
      <c r="AF33" s="1050"/>
      <c r="AG33" s="1050"/>
      <c r="AH33" s="1050"/>
      <c r="AI33" s="1050"/>
      <c r="AJ33" s="1050"/>
      <c r="AK33" s="1050"/>
      <c r="AL33" s="1050"/>
      <c r="AM33" s="1050"/>
      <c r="AN33" s="1050"/>
      <c r="AO33" s="1050"/>
      <c r="AP33" s="1050"/>
      <c r="AQ33" s="1050"/>
    </row>
    <row r="34" spans="2:43" ht="13.9" customHeight="1">
      <c r="B34" s="59"/>
      <c r="C34" s="33" t="s">
        <v>437</v>
      </c>
      <c r="D34" s="1049"/>
      <c r="E34" s="1050"/>
      <c r="F34" s="1050"/>
      <c r="G34" s="1050"/>
      <c r="H34" s="1050"/>
      <c r="I34" s="1050"/>
      <c r="J34" s="1050"/>
      <c r="K34" s="1050"/>
      <c r="L34" s="1050"/>
      <c r="M34" s="1050"/>
      <c r="N34" s="1050"/>
      <c r="O34" s="1050"/>
      <c r="P34" s="1050"/>
      <c r="Q34" s="1050"/>
      <c r="R34" s="1050"/>
      <c r="S34" s="1050"/>
      <c r="T34" s="1050"/>
      <c r="U34" s="1050"/>
      <c r="V34" s="1050"/>
      <c r="W34" s="1050"/>
      <c r="X34" s="1049"/>
      <c r="Y34" s="1050"/>
      <c r="Z34" s="1050"/>
      <c r="AA34" s="1050"/>
      <c r="AB34" s="1050"/>
      <c r="AC34" s="1050"/>
      <c r="AD34" s="1050"/>
      <c r="AE34" s="1050"/>
      <c r="AF34" s="1050"/>
      <c r="AG34" s="1050"/>
      <c r="AH34" s="1050"/>
      <c r="AI34" s="1050"/>
      <c r="AJ34" s="1050"/>
      <c r="AK34" s="1050"/>
      <c r="AL34" s="1050"/>
      <c r="AM34" s="1050"/>
      <c r="AN34" s="1050"/>
      <c r="AO34" s="1050"/>
      <c r="AP34" s="1050"/>
      <c r="AQ34" s="1050"/>
    </row>
    <row r="35" spans="2:43" ht="13.9" customHeight="1">
      <c r="B35" s="59"/>
      <c r="C35" s="33" t="s">
        <v>437</v>
      </c>
      <c r="D35" s="1049"/>
      <c r="E35" s="1050"/>
      <c r="F35" s="1050"/>
      <c r="G35" s="1050"/>
      <c r="H35" s="1050"/>
      <c r="I35" s="1050"/>
      <c r="J35" s="1050"/>
      <c r="K35" s="1050"/>
      <c r="L35" s="1050"/>
      <c r="M35" s="1050"/>
      <c r="N35" s="1050"/>
      <c r="O35" s="1050"/>
      <c r="P35" s="1050"/>
      <c r="Q35" s="1050"/>
      <c r="R35" s="1050"/>
      <c r="S35" s="1050"/>
      <c r="T35" s="1050"/>
      <c r="U35" s="1050"/>
      <c r="V35" s="1050"/>
      <c r="W35" s="1050"/>
      <c r="X35" s="1049"/>
      <c r="Y35" s="1050"/>
      <c r="Z35" s="1050"/>
      <c r="AA35" s="1050"/>
      <c r="AB35" s="1050"/>
      <c r="AC35" s="1050"/>
      <c r="AD35" s="1050"/>
      <c r="AE35" s="1050"/>
      <c r="AF35" s="1050"/>
      <c r="AG35" s="1050"/>
      <c r="AH35" s="1050"/>
      <c r="AI35" s="1050"/>
      <c r="AJ35" s="1050"/>
      <c r="AK35" s="1050"/>
      <c r="AL35" s="1050"/>
      <c r="AM35" s="1050"/>
      <c r="AN35" s="1050"/>
      <c r="AO35" s="1050"/>
      <c r="AP35" s="1050"/>
      <c r="AQ35" s="1050"/>
    </row>
    <row r="36" spans="2:43" ht="13.9" customHeight="1">
      <c r="B36" s="59"/>
      <c r="C36" s="33"/>
      <c r="D36" s="1049"/>
      <c r="E36" s="1050"/>
      <c r="F36" s="1050"/>
      <c r="G36" s="1050"/>
      <c r="H36" s="1050"/>
      <c r="I36" s="1050"/>
      <c r="J36" s="1050"/>
      <c r="K36" s="1050"/>
      <c r="L36" s="1050"/>
      <c r="M36" s="1050"/>
      <c r="N36" s="1050"/>
      <c r="O36" s="1050"/>
      <c r="P36" s="1050"/>
      <c r="Q36" s="1050"/>
      <c r="R36" s="1050"/>
      <c r="S36" s="1050"/>
      <c r="T36" s="1050"/>
      <c r="U36" s="1050"/>
      <c r="V36" s="1050"/>
      <c r="W36" s="1050"/>
      <c r="X36" s="1049"/>
      <c r="Y36" s="1050"/>
      <c r="Z36" s="1050"/>
      <c r="AA36" s="1050"/>
      <c r="AB36" s="1050"/>
      <c r="AC36" s="1050"/>
      <c r="AD36" s="1050"/>
      <c r="AE36" s="1050"/>
      <c r="AF36" s="1050"/>
      <c r="AG36" s="1050"/>
      <c r="AH36" s="1050"/>
      <c r="AI36" s="1050"/>
      <c r="AJ36" s="1050"/>
      <c r="AK36" s="1050"/>
      <c r="AL36" s="1050"/>
      <c r="AM36" s="1050"/>
      <c r="AN36" s="1050"/>
      <c r="AO36" s="1050"/>
      <c r="AP36" s="1050"/>
      <c r="AQ36" s="1050"/>
    </row>
    <row r="37" spans="2:43" ht="13.9" customHeight="1">
      <c r="B37" s="59"/>
      <c r="C37" s="59" t="s">
        <v>12</v>
      </c>
      <c r="D37" s="1049"/>
      <c r="E37" s="1050"/>
      <c r="F37" s="1050"/>
      <c r="G37" s="1050"/>
      <c r="H37" s="1050"/>
      <c r="I37" s="1050"/>
      <c r="J37" s="1050"/>
      <c r="K37" s="1050"/>
      <c r="L37" s="1050"/>
      <c r="M37" s="1050"/>
      <c r="N37" s="1050"/>
      <c r="O37" s="1050"/>
      <c r="P37" s="1050"/>
      <c r="Q37" s="1050"/>
      <c r="R37" s="1050"/>
      <c r="S37" s="1050"/>
      <c r="T37" s="1050"/>
      <c r="U37" s="1050"/>
      <c r="V37" s="1050"/>
      <c r="W37" s="1050"/>
      <c r="X37" s="1049"/>
      <c r="Y37" s="1050"/>
      <c r="Z37" s="1050"/>
      <c r="AA37" s="1050"/>
      <c r="AB37" s="1050"/>
      <c r="AC37" s="1050"/>
      <c r="AD37" s="1050"/>
      <c r="AE37" s="1050"/>
      <c r="AF37" s="1050"/>
      <c r="AG37" s="1050"/>
      <c r="AH37" s="1050"/>
      <c r="AI37" s="1050"/>
      <c r="AJ37" s="1050"/>
      <c r="AK37" s="1050"/>
      <c r="AL37" s="1050"/>
      <c r="AM37" s="1050"/>
      <c r="AN37" s="1050"/>
      <c r="AO37" s="1050"/>
      <c r="AP37" s="1050"/>
      <c r="AQ37" s="1050"/>
    </row>
    <row r="38" spans="2:43" ht="13.9" customHeight="1">
      <c r="B38" s="59"/>
      <c r="C38" s="111" t="s">
        <v>435</v>
      </c>
      <c r="D38" s="1049"/>
      <c r="E38" s="1050"/>
      <c r="F38" s="1050"/>
      <c r="G38" s="1050"/>
      <c r="H38" s="1050"/>
      <c r="I38" s="1050"/>
      <c r="J38" s="1050"/>
      <c r="K38" s="1050"/>
      <c r="L38" s="1050"/>
      <c r="M38" s="1050"/>
      <c r="N38" s="1050"/>
      <c r="O38" s="1050"/>
      <c r="P38" s="1050"/>
      <c r="Q38" s="1050"/>
      <c r="R38" s="1050"/>
      <c r="S38" s="1050"/>
      <c r="T38" s="1050"/>
      <c r="U38" s="1050"/>
      <c r="V38" s="1050"/>
      <c r="W38" s="1050"/>
      <c r="X38" s="1049"/>
      <c r="Y38" s="1050"/>
      <c r="Z38" s="1050"/>
      <c r="AA38" s="1050"/>
      <c r="AB38" s="1050"/>
      <c r="AC38" s="1050"/>
      <c r="AD38" s="1050"/>
      <c r="AE38" s="1050"/>
      <c r="AF38" s="1050"/>
      <c r="AG38" s="1050"/>
      <c r="AH38" s="1050"/>
      <c r="AI38" s="1050"/>
      <c r="AJ38" s="1050"/>
      <c r="AK38" s="1050"/>
      <c r="AL38" s="1050"/>
      <c r="AM38" s="1050"/>
      <c r="AN38" s="1050"/>
      <c r="AO38" s="1050"/>
      <c r="AP38" s="1050"/>
      <c r="AQ38" s="1050"/>
    </row>
    <row r="39" spans="2:43" ht="13.9" customHeight="1">
      <c r="B39" s="59"/>
      <c r="C39" s="113" t="s">
        <v>436</v>
      </c>
      <c r="D39" s="1049"/>
      <c r="E39" s="1050"/>
      <c r="F39" s="1050"/>
      <c r="G39" s="1050"/>
      <c r="H39" s="1050"/>
      <c r="I39" s="1050"/>
      <c r="J39" s="1050"/>
      <c r="K39" s="1050"/>
      <c r="L39" s="1050"/>
      <c r="M39" s="1050"/>
      <c r="N39" s="1050"/>
      <c r="O39" s="1050"/>
      <c r="P39" s="1050"/>
      <c r="Q39" s="1050"/>
      <c r="R39" s="1050"/>
      <c r="S39" s="1050"/>
      <c r="T39" s="1050"/>
      <c r="U39" s="1050"/>
      <c r="V39" s="1050"/>
      <c r="W39" s="1050"/>
      <c r="X39" s="1049"/>
      <c r="Y39" s="1050"/>
      <c r="Z39" s="1050"/>
      <c r="AA39" s="1050"/>
      <c r="AB39" s="1050"/>
      <c r="AC39" s="1050"/>
      <c r="AD39" s="1050"/>
      <c r="AE39" s="1050"/>
      <c r="AF39" s="1050"/>
      <c r="AG39" s="1050"/>
      <c r="AH39" s="1050"/>
      <c r="AI39" s="1050"/>
      <c r="AJ39" s="1050"/>
      <c r="AK39" s="1050"/>
      <c r="AL39" s="1050"/>
      <c r="AM39" s="1050"/>
      <c r="AN39" s="1050"/>
      <c r="AO39" s="1050"/>
      <c r="AP39" s="1050"/>
      <c r="AQ39" s="1050"/>
    </row>
    <row r="40" spans="2:43" ht="13.9" customHeight="1">
      <c r="B40" s="59"/>
      <c r="C40" s="33" t="s">
        <v>437</v>
      </c>
      <c r="D40" s="1049"/>
      <c r="E40" s="1050"/>
      <c r="F40" s="1050"/>
      <c r="G40" s="1050"/>
      <c r="H40" s="1050"/>
      <c r="I40" s="1050"/>
      <c r="J40" s="1050"/>
      <c r="K40" s="1050"/>
      <c r="L40" s="1050"/>
      <c r="M40" s="1050"/>
      <c r="N40" s="1050"/>
      <c r="O40" s="1050"/>
      <c r="P40" s="1050"/>
      <c r="Q40" s="1050"/>
      <c r="R40" s="1050"/>
      <c r="S40" s="1050"/>
      <c r="T40" s="1050"/>
      <c r="U40" s="1050"/>
      <c r="V40" s="1050"/>
      <c r="W40" s="1050"/>
      <c r="X40" s="1049"/>
      <c r="Y40" s="1050"/>
      <c r="Z40" s="1050"/>
      <c r="AA40" s="1050"/>
      <c r="AB40" s="1050"/>
      <c r="AC40" s="1050"/>
      <c r="AD40" s="1050"/>
      <c r="AE40" s="1050"/>
      <c r="AF40" s="1050"/>
      <c r="AG40" s="1050"/>
      <c r="AH40" s="1050"/>
      <c r="AI40" s="1050"/>
      <c r="AJ40" s="1050"/>
      <c r="AK40" s="1050"/>
      <c r="AL40" s="1050"/>
      <c r="AM40" s="1050"/>
      <c r="AN40" s="1050"/>
      <c r="AO40" s="1050"/>
      <c r="AP40" s="1050"/>
      <c r="AQ40" s="1050"/>
    </row>
    <row r="41" spans="2:43" ht="13.9" customHeight="1">
      <c r="B41" s="59"/>
      <c r="C41" s="33" t="s">
        <v>437</v>
      </c>
      <c r="D41" s="1049"/>
      <c r="E41" s="1050"/>
      <c r="F41" s="1050"/>
      <c r="G41" s="1050"/>
      <c r="H41" s="1050"/>
      <c r="I41" s="1050"/>
      <c r="J41" s="1050"/>
      <c r="K41" s="1050"/>
      <c r="L41" s="1050"/>
      <c r="M41" s="1050"/>
      <c r="N41" s="1050"/>
      <c r="O41" s="1050"/>
      <c r="P41" s="1050"/>
      <c r="Q41" s="1050"/>
      <c r="R41" s="1050"/>
      <c r="S41" s="1050"/>
      <c r="T41" s="1050"/>
      <c r="U41" s="1050"/>
      <c r="V41" s="1050"/>
      <c r="W41" s="1050"/>
      <c r="X41" s="1049"/>
      <c r="Y41" s="1050"/>
      <c r="Z41" s="1050"/>
      <c r="AA41" s="1050"/>
      <c r="AB41" s="1050"/>
      <c r="AC41" s="1050"/>
      <c r="AD41" s="1050"/>
      <c r="AE41" s="1050"/>
      <c r="AF41" s="1050"/>
      <c r="AG41" s="1050"/>
      <c r="AH41" s="1050"/>
      <c r="AI41" s="1050"/>
      <c r="AJ41" s="1050"/>
      <c r="AK41" s="1050"/>
      <c r="AL41" s="1050"/>
      <c r="AM41" s="1050"/>
      <c r="AN41" s="1050"/>
      <c r="AO41" s="1050"/>
      <c r="AP41" s="1050"/>
      <c r="AQ41" s="1050"/>
    </row>
    <row r="42" spans="2:43" ht="13.9" customHeight="1">
      <c r="B42" s="59"/>
      <c r="C42" s="113" t="s">
        <v>438</v>
      </c>
      <c r="D42" s="1049"/>
      <c r="E42" s="1050"/>
      <c r="F42" s="1050"/>
      <c r="G42" s="1050"/>
      <c r="H42" s="1050"/>
      <c r="I42" s="1050"/>
      <c r="J42" s="1050"/>
      <c r="K42" s="1050"/>
      <c r="L42" s="1050"/>
      <c r="M42" s="1050"/>
      <c r="N42" s="1050"/>
      <c r="O42" s="1050"/>
      <c r="P42" s="1050"/>
      <c r="Q42" s="1050"/>
      <c r="R42" s="1050"/>
      <c r="S42" s="1050"/>
      <c r="T42" s="1050"/>
      <c r="U42" s="1050"/>
      <c r="V42" s="1050"/>
      <c r="W42" s="1050"/>
      <c r="X42" s="1049"/>
      <c r="Y42" s="1050"/>
      <c r="Z42" s="1050"/>
      <c r="AA42" s="1050"/>
      <c r="AB42" s="1050"/>
      <c r="AC42" s="1050"/>
      <c r="AD42" s="1050"/>
      <c r="AE42" s="1050"/>
      <c r="AF42" s="1050"/>
      <c r="AG42" s="1050"/>
      <c r="AH42" s="1050"/>
      <c r="AI42" s="1050"/>
      <c r="AJ42" s="1050"/>
      <c r="AK42" s="1050"/>
      <c r="AL42" s="1050"/>
      <c r="AM42" s="1050"/>
      <c r="AN42" s="1050"/>
      <c r="AO42" s="1050"/>
      <c r="AP42" s="1050"/>
      <c r="AQ42" s="1050"/>
    </row>
    <row r="43" spans="2:43" ht="13.9" customHeight="1">
      <c r="B43" s="59"/>
      <c r="C43" s="33" t="s">
        <v>437</v>
      </c>
      <c r="D43" s="1049"/>
      <c r="E43" s="1050"/>
      <c r="F43" s="1050"/>
      <c r="G43" s="1050"/>
      <c r="H43" s="1050"/>
      <c r="I43" s="1050"/>
      <c r="J43" s="1050"/>
      <c r="K43" s="1050"/>
      <c r="L43" s="1050"/>
      <c r="M43" s="1050"/>
      <c r="N43" s="1050"/>
      <c r="O43" s="1050"/>
      <c r="P43" s="1050"/>
      <c r="Q43" s="1050"/>
      <c r="R43" s="1050"/>
      <c r="S43" s="1050"/>
      <c r="T43" s="1050"/>
      <c r="U43" s="1050"/>
      <c r="V43" s="1050"/>
      <c r="W43" s="1050"/>
      <c r="X43" s="1049"/>
      <c r="Y43" s="1050"/>
      <c r="Z43" s="1050"/>
      <c r="AA43" s="1050"/>
      <c r="AB43" s="1050"/>
      <c r="AC43" s="1050"/>
      <c r="AD43" s="1050"/>
      <c r="AE43" s="1050"/>
      <c r="AF43" s="1050"/>
      <c r="AG43" s="1050"/>
      <c r="AH43" s="1050"/>
      <c r="AI43" s="1050"/>
      <c r="AJ43" s="1050"/>
      <c r="AK43" s="1050"/>
      <c r="AL43" s="1050"/>
      <c r="AM43" s="1050"/>
      <c r="AN43" s="1050"/>
      <c r="AO43" s="1050"/>
      <c r="AP43" s="1050"/>
      <c r="AQ43" s="1050"/>
    </row>
    <row r="44" spans="2:43" ht="13.9" customHeight="1">
      <c r="B44" s="59"/>
      <c r="C44" s="33" t="s">
        <v>437</v>
      </c>
      <c r="D44" s="1049"/>
      <c r="E44" s="1050"/>
      <c r="F44" s="1050"/>
      <c r="G44" s="1050"/>
      <c r="H44" s="1050"/>
      <c r="I44" s="1050"/>
      <c r="J44" s="1050"/>
      <c r="K44" s="1050"/>
      <c r="L44" s="1050"/>
      <c r="M44" s="1050"/>
      <c r="N44" s="1050"/>
      <c r="O44" s="1050"/>
      <c r="P44" s="1050"/>
      <c r="Q44" s="1050"/>
      <c r="R44" s="1050"/>
      <c r="S44" s="1050"/>
      <c r="T44" s="1050"/>
      <c r="U44" s="1050"/>
      <c r="V44" s="1050"/>
      <c r="W44" s="1050"/>
      <c r="X44" s="1049"/>
      <c r="Y44" s="1050"/>
      <c r="Z44" s="1050"/>
      <c r="AA44" s="1050"/>
      <c r="AB44" s="1050"/>
      <c r="AC44" s="1050"/>
      <c r="AD44" s="1050"/>
      <c r="AE44" s="1050"/>
      <c r="AF44" s="1050"/>
      <c r="AG44" s="1050"/>
      <c r="AH44" s="1050"/>
      <c r="AI44" s="1050"/>
      <c r="AJ44" s="1050"/>
      <c r="AK44" s="1050"/>
      <c r="AL44" s="1050"/>
      <c r="AM44" s="1050"/>
      <c r="AN44" s="1050"/>
      <c r="AO44" s="1050"/>
      <c r="AP44" s="1050"/>
      <c r="AQ44" s="1050"/>
    </row>
    <row r="45" spans="2:43" ht="13.9" customHeight="1">
      <c r="B45" s="59"/>
      <c r="C45" s="59" t="s">
        <v>439</v>
      </c>
      <c r="D45" s="1049"/>
      <c r="E45" s="1050"/>
      <c r="F45" s="1050"/>
      <c r="G45" s="1050"/>
      <c r="H45" s="1050"/>
      <c r="I45" s="1050"/>
      <c r="J45" s="1050"/>
      <c r="K45" s="1050"/>
      <c r="L45" s="1050"/>
      <c r="M45" s="1050"/>
      <c r="N45" s="1050"/>
      <c r="O45" s="1050"/>
      <c r="P45" s="1050"/>
      <c r="Q45" s="1050"/>
      <c r="R45" s="1050"/>
      <c r="S45" s="1050"/>
      <c r="T45" s="1050"/>
      <c r="U45" s="1050"/>
      <c r="V45" s="1050"/>
      <c r="W45" s="1050"/>
      <c r="X45" s="1049"/>
      <c r="Y45" s="1050"/>
      <c r="Z45" s="1050"/>
      <c r="AA45" s="1050"/>
      <c r="AB45" s="1050"/>
      <c r="AC45" s="1050"/>
      <c r="AD45" s="1050"/>
      <c r="AE45" s="1050"/>
      <c r="AF45" s="1050"/>
      <c r="AG45" s="1050"/>
      <c r="AH45" s="1050"/>
      <c r="AI45" s="1050"/>
      <c r="AJ45" s="1050"/>
      <c r="AK45" s="1050"/>
      <c r="AL45" s="1050"/>
      <c r="AM45" s="1050"/>
      <c r="AN45" s="1050"/>
      <c r="AO45" s="1050"/>
      <c r="AP45" s="1050"/>
      <c r="AQ45" s="1050"/>
    </row>
    <row r="46" spans="2:43" ht="13.9" customHeight="1">
      <c r="B46" s="59"/>
      <c r="C46" s="33" t="s">
        <v>437</v>
      </c>
      <c r="D46" s="1049"/>
      <c r="E46" s="1050"/>
      <c r="F46" s="1050"/>
      <c r="G46" s="1050"/>
      <c r="H46" s="1050"/>
      <c r="I46" s="1050"/>
      <c r="J46" s="1050"/>
      <c r="K46" s="1050"/>
      <c r="L46" s="1050"/>
      <c r="M46" s="1050"/>
      <c r="N46" s="1050"/>
      <c r="O46" s="1050"/>
      <c r="P46" s="1050"/>
      <c r="Q46" s="1050"/>
      <c r="R46" s="1050"/>
      <c r="S46" s="1050"/>
      <c r="T46" s="1050"/>
      <c r="U46" s="1050"/>
      <c r="V46" s="1050"/>
      <c r="W46" s="1050"/>
      <c r="X46" s="1049"/>
      <c r="Y46" s="1050"/>
      <c r="Z46" s="1050"/>
      <c r="AA46" s="1050"/>
      <c r="AB46" s="1050"/>
      <c r="AC46" s="1050"/>
      <c r="AD46" s="1050"/>
      <c r="AE46" s="1050"/>
      <c r="AF46" s="1050"/>
      <c r="AG46" s="1050"/>
      <c r="AH46" s="1050"/>
      <c r="AI46" s="1050"/>
      <c r="AJ46" s="1050"/>
      <c r="AK46" s="1050"/>
      <c r="AL46" s="1050"/>
      <c r="AM46" s="1050"/>
      <c r="AN46" s="1050"/>
      <c r="AO46" s="1050"/>
      <c r="AP46" s="1050"/>
      <c r="AQ46" s="1050"/>
    </row>
    <row r="47" spans="2:43" ht="13.9" customHeight="1">
      <c r="B47" s="59"/>
      <c r="C47" s="33" t="s">
        <v>437</v>
      </c>
      <c r="D47" s="1049"/>
      <c r="E47" s="1050"/>
      <c r="F47" s="1050"/>
      <c r="G47" s="1050"/>
      <c r="H47" s="1050"/>
      <c r="I47" s="1050"/>
      <c r="J47" s="1050"/>
      <c r="K47" s="1050"/>
      <c r="L47" s="1050"/>
      <c r="M47" s="1050"/>
      <c r="N47" s="1050"/>
      <c r="O47" s="1050"/>
      <c r="P47" s="1050"/>
      <c r="Q47" s="1050"/>
      <c r="R47" s="1050"/>
      <c r="S47" s="1050"/>
      <c r="T47" s="1050"/>
      <c r="U47" s="1050"/>
      <c r="V47" s="1050"/>
      <c r="W47" s="1050"/>
      <c r="X47" s="1049"/>
      <c r="Y47" s="1050"/>
      <c r="Z47" s="1050"/>
      <c r="AA47" s="1050"/>
      <c r="AB47" s="1050"/>
      <c r="AC47" s="1050"/>
      <c r="AD47" s="1050"/>
      <c r="AE47" s="1050"/>
      <c r="AF47" s="1050"/>
      <c r="AG47" s="1050"/>
      <c r="AH47" s="1050"/>
      <c r="AI47" s="1050"/>
      <c r="AJ47" s="1050"/>
      <c r="AK47" s="1050"/>
      <c r="AL47" s="1050"/>
      <c r="AM47" s="1050"/>
      <c r="AN47" s="1050"/>
      <c r="AO47" s="1050"/>
      <c r="AP47" s="1050"/>
      <c r="AQ47" s="1050"/>
    </row>
    <row r="48" spans="2:43" ht="13.9" customHeight="1">
      <c r="B48" s="59"/>
      <c r="C48" s="33"/>
      <c r="D48" s="1049"/>
      <c r="E48" s="1050"/>
      <c r="F48" s="1050"/>
      <c r="G48" s="1050"/>
      <c r="H48" s="1050"/>
      <c r="I48" s="1050"/>
      <c r="J48" s="1050"/>
      <c r="K48" s="1050"/>
      <c r="L48" s="1050"/>
      <c r="M48" s="1050"/>
      <c r="N48" s="1050"/>
      <c r="O48" s="1050"/>
      <c r="P48" s="1050"/>
      <c r="Q48" s="1050"/>
      <c r="R48" s="1050"/>
      <c r="S48" s="1050"/>
      <c r="T48" s="1050"/>
      <c r="U48" s="1050"/>
      <c r="V48" s="1050"/>
      <c r="W48" s="1050"/>
      <c r="X48" s="1049"/>
      <c r="Y48" s="1050"/>
      <c r="Z48" s="1050"/>
      <c r="AA48" s="1050"/>
      <c r="AB48" s="1050"/>
      <c r="AC48" s="1050"/>
      <c r="AD48" s="1050"/>
      <c r="AE48" s="1050"/>
      <c r="AF48" s="1050"/>
      <c r="AG48" s="1050"/>
      <c r="AH48" s="1050"/>
      <c r="AI48" s="1050"/>
      <c r="AJ48" s="1050"/>
      <c r="AK48" s="1050"/>
      <c r="AL48" s="1050"/>
      <c r="AM48" s="1050"/>
      <c r="AN48" s="1050"/>
      <c r="AO48" s="1050"/>
      <c r="AP48" s="1050"/>
      <c r="AQ48" s="1050"/>
    </row>
    <row r="49" spans="2:43" ht="13.9" customHeight="1">
      <c r="B49" s="59"/>
      <c r="C49" s="59" t="s">
        <v>13</v>
      </c>
      <c r="D49" s="1049"/>
      <c r="E49" s="1050"/>
      <c r="F49" s="1050"/>
      <c r="G49" s="1050"/>
      <c r="H49" s="1050"/>
      <c r="I49" s="1050"/>
      <c r="J49" s="1050"/>
      <c r="K49" s="1050"/>
      <c r="L49" s="1050"/>
      <c r="M49" s="1050"/>
      <c r="N49" s="1050"/>
      <c r="O49" s="1050"/>
      <c r="P49" s="1050"/>
      <c r="Q49" s="1050"/>
      <c r="R49" s="1050"/>
      <c r="S49" s="1050"/>
      <c r="T49" s="1050"/>
      <c r="U49" s="1050"/>
      <c r="V49" s="1050"/>
      <c r="W49" s="1050"/>
      <c r="X49" s="1049"/>
      <c r="Y49" s="1050"/>
      <c r="Z49" s="1050"/>
      <c r="AA49" s="1050"/>
      <c r="AB49" s="1050"/>
      <c r="AC49" s="1050"/>
      <c r="AD49" s="1050"/>
      <c r="AE49" s="1050"/>
      <c r="AF49" s="1050"/>
      <c r="AG49" s="1050"/>
      <c r="AH49" s="1050"/>
      <c r="AI49" s="1050"/>
      <c r="AJ49" s="1050"/>
      <c r="AK49" s="1050"/>
      <c r="AL49" s="1050"/>
      <c r="AM49" s="1050"/>
      <c r="AN49" s="1050"/>
      <c r="AO49" s="1050"/>
      <c r="AP49" s="1050"/>
      <c r="AQ49" s="1050"/>
    </row>
    <row r="50" spans="2:43" ht="13.9" customHeight="1">
      <c r="B50" s="59"/>
      <c r="C50" s="111" t="s">
        <v>435</v>
      </c>
      <c r="D50" s="1049"/>
      <c r="E50" s="1050"/>
      <c r="F50" s="1050"/>
      <c r="G50" s="1050"/>
      <c r="H50" s="1050"/>
      <c r="I50" s="1050"/>
      <c r="J50" s="1050"/>
      <c r="K50" s="1050"/>
      <c r="L50" s="1050"/>
      <c r="M50" s="1050"/>
      <c r="N50" s="1050"/>
      <c r="O50" s="1050"/>
      <c r="P50" s="1050"/>
      <c r="Q50" s="1050"/>
      <c r="R50" s="1050"/>
      <c r="S50" s="1050"/>
      <c r="T50" s="1050"/>
      <c r="U50" s="1050"/>
      <c r="V50" s="1050"/>
      <c r="W50" s="1050"/>
      <c r="X50" s="1049"/>
      <c r="Y50" s="1050"/>
      <c r="Z50" s="1050"/>
      <c r="AA50" s="1050"/>
      <c r="AB50" s="1050"/>
      <c r="AC50" s="1050"/>
      <c r="AD50" s="1050"/>
      <c r="AE50" s="1050"/>
      <c r="AF50" s="1050"/>
      <c r="AG50" s="1050"/>
      <c r="AH50" s="1050"/>
      <c r="AI50" s="1050"/>
      <c r="AJ50" s="1050"/>
      <c r="AK50" s="1050"/>
      <c r="AL50" s="1050"/>
      <c r="AM50" s="1050"/>
      <c r="AN50" s="1050"/>
      <c r="AO50" s="1050"/>
      <c r="AP50" s="1050"/>
      <c r="AQ50" s="1050"/>
    </row>
    <row r="51" spans="2:43" ht="13.9" customHeight="1">
      <c r="B51" s="59"/>
      <c r="C51" s="113" t="s">
        <v>436</v>
      </c>
      <c r="D51" s="1049"/>
      <c r="E51" s="1050"/>
      <c r="F51" s="1050"/>
      <c r="G51" s="1050"/>
      <c r="H51" s="1050"/>
      <c r="I51" s="1050"/>
      <c r="J51" s="1050"/>
      <c r="K51" s="1050"/>
      <c r="L51" s="1050"/>
      <c r="M51" s="1050"/>
      <c r="N51" s="1050"/>
      <c r="O51" s="1050"/>
      <c r="P51" s="1050"/>
      <c r="Q51" s="1050"/>
      <c r="R51" s="1050"/>
      <c r="S51" s="1050"/>
      <c r="T51" s="1050"/>
      <c r="U51" s="1050"/>
      <c r="V51" s="1050"/>
      <c r="W51" s="1050"/>
      <c r="X51" s="1049"/>
      <c r="Y51" s="1050"/>
      <c r="Z51" s="1050"/>
      <c r="AA51" s="1050"/>
      <c r="AB51" s="1050"/>
      <c r="AC51" s="1050"/>
      <c r="AD51" s="1050"/>
      <c r="AE51" s="1050"/>
      <c r="AF51" s="1050"/>
      <c r="AG51" s="1050"/>
      <c r="AH51" s="1050"/>
      <c r="AI51" s="1050"/>
      <c r="AJ51" s="1050"/>
      <c r="AK51" s="1050"/>
      <c r="AL51" s="1050"/>
      <c r="AM51" s="1050"/>
      <c r="AN51" s="1050"/>
      <c r="AO51" s="1050"/>
      <c r="AP51" s="1050"/>
      <c r="AQ51" s="1050"/>
    </row>
    <row r="52" spans="2:43" ht="13.9" customHeight="1">
      <c r="B52" s="59"/>
      <c r="C52" s="33" t="s">
        <v>437</v>
      </c>
      <c r="D52" s="1049"/>
      <c r="E52" s="1050"/>
      <c r="F52" s="1050"/>
      <c r="G52" s="1050"/>
      <c r="H52" s="1050"/>
      <c r="I52" s="1050"/>
      <c r="J52" s="1050"/>
      <c r="K52" s="1050"/>
      <c r="L52" s="1050"/>
      <c r="M52" s="1050"/>
      <c r="N52" s="1050"/>
      <c r="O52" s="1050"/>
      <c r="P52" s="1050"/>
      <c r="Q52" s="1050"/>
      <c r="R52" s="1050"/>
      <c r="S52" s="1050"/>
      <c r="T52" s="1050"/>
      <c r="U52" s="1050"/>
      <c r="V52" s="1050"/>
      <c r="W52" s="1050"/>
      <c r="X52" s="1049"/>
      <c r="Y52" s="1050"/>
      <c r="Z52" s="1050"/>
      <c r="AA52" s="1050"/>
      <c r="AB52" s="1050"/>
      <c r="AC52" s="1050"/>
      <c r="AD52" s="1050"/>
      <c r="AE52" s="1050"/>
      <c r="AF52" s="1050"/>
      <c r="AG52" s="1050"/>
      <c r="AH52" s="1050"/>
      <c r="AI52" s="1050"/>
      <c r="AJ52" s="1050"/>
      <c r="AK52" s="1050"/>
      <c r="AL52" s="1050"/>
      <c r="AM52" s="1050"/>
      <c r="AN52" s="1050"/>
      <c r="AO52" s="1050"/>
      <c r="AP52" s="1050"/>
      <c r="AQ52" s="1050"/>
    </row>
    <row r="53" spans="2:43" ht="13.9" customHeight="1">
      <c r="B53" s="59"/>
      <c r="C53" s="33" t="s">
        <v>437</v>
      </c>
      <c r="D53" s="1049"/>
      <c r="E53" s="1050"/>
      <c r="F53" s="1050"/>
      <c r="G53" s="1050"/>
      <c r="H53" s="1050"/>
      <c r="I53" s="1050"/>
      <c r="J53" s="1050"/>
      <c r="K53" s="1050"/>
      <c r="L53" s="1050"/>
      <c r="M53" s="1050"/>
      <c r="N53" s="1050"/>
      <c r="O53" s="1050"/>
      <c r="P53" s="1050"/>
      <c r="Q53" s="1050"/>
      <c r="R53" s="1050"/>
      <c r="S53" s="1050"/>
      <c r="T53" s="1050"/>
      <c r="U53" s="1050"/>
      <c r="V53" s="1050"/>
      <c r="W53" s="1050"/>
      <c r="X53" s="1049"/>
      <c r="Y53" s="1050"/>
      <c r="Z53" s="1050"/>
      <c r="AA53" s="1050"/>
      <c r="AB53" s="1050"/>
      <c r="AC53" s="1050"/>
      <c r="AD53" s="1050"/>
      <c r="AE53" s="1050"/>
      <c r="AF53" s="1050"/>
      <c r="AG53" s="1050"/>
      <c r="AH53" s="1050"/>
      <c r="AI53" s="1050"/>
      <c r="AJ53" s="1050"/>
      <c r="AK53" s="1050"/>
      <c r="AL53" s="1050"/>
      <c r="AM53" s="1050"/>
      <c r="AN53" s="1050"/>
      <c r="AO53" s="1050"/>
      <c r="AP53" s="1050"/>
      <c r="AQ53" s="1050"/>
    </row>
    <row r="54" spans="2:43" ht="13.9" customHeight="1">
      <c r="B54" s="59"/>
      <c r="C54" s="113" t="s">
        <v>438</v>
      </c>
      <c r="D54" s="1049"/>
      <c r="E54" s="1050"/>
      <c r="F54" s="1050"/>
      <c r="G54" s="1050"/>
      <c r="H54" s="1050"/>
      <c r="I54" s="1050"/>
      <c r="J54" s="1050"/>
      <c r="K54" s="1050"/>
      <c r="L54" s="1050"/>
      <c r="M54" s="1050"/>
      <c r="N54" s="1050"/>
      <c r="O54" s="1050"/>
      <c r="P54" s="1050"/>
      <c r="Q54" s="1050"/>
      <c r="R54" s="1050"/>
      <c r="S54" s="1050"/>
      <c r="T54" s="1050"/>
      <c r="U54" s="1050"/>
      <c r="V54" s="1050"/>
      <c r="W54" s="1050"/>
      <c r="X54" s="1049"/>
      <c r="Y54" s="1050"/>
      <c r="Z54" s="1050"/>
      <c r="AA54" s="1050"/>
      <c r="AB54" s="1050"/>
      <c r="AC54" s="1050"/>
      <c r="AD54" s="1050"/>
      <c r="AE54" s="1050"/>
      <c r="AF54" s="1050"/>
      <c r="AG54" s="1050"/>
      <c r="AH54" s="1050"/>
      <c r="AI54" s="1050"/>
      <c r="AJ54" s="1050"/>
      <c r="AK54" s="1050"/>
      <c r="AL54" s="1050"/>
      <c r="AM54" s="1050"/>
      <c r="AN54" s="1050"/>
      <c r="AO54" s="1050"/>
      <c r="AP54" s="1050"/>
      <c r="AQ54" s="1050"/>
    </row>
    <row r="55" spans="2:43" ht="13.9" customHeight="1">
      <c r="B55" s="59"/>
      <c r="C55" s="33" t="s">
        <v>437</v>
      </c>
      <c r="D55" s="1049"/>
      <c r="E55" s="1050"/>
      <c r="F55" s="1050"/>
      <c r="G55" s="1050"/>
      <c r="H55" s="1050"/>
      <c r="I55" s="1050"/>
      <c r="J55" s="1050"/>
      <c r="K55" s="1050"/>
      <c r="L55" s="1050"/>
      <c r="M55" s="1050"/>
      <c r="N55" s="1050"/>
      <c r="O55" s="1050"/>
      <c r="P55" s="1050"/>
      <c r="Q55" s="1050"/>
      <c r="R55" s="1050"/>
      <c r="S55" s="1050"/>
      <c r="T55" s="1050"/>
      <c r="U55" s="1050"/>
      <c r="V55" s="1050"/>
      <c r="W55" s="1050"/>
      <c r="X55" s="1049"/>
      <c r="Y55" s="1050"/>
      <c r="Z55" s="1050"/>
      <c r="AA55" s="1050"/>
      <c r="AB55" s="1050"/>
      <c r="AC55" s="1050"/>
      <c r="AD55" s="1050"/>
      <c r="AE55" s="1050"/>
      <c r="AF55" s="1050"/>
      <c r="AG55" s="1050"/>
      <c r="AH55" s="1050"/>
      <c r="AI55" s="1050"/>
      <c r="AJ55" s="1050"/>
      <c r="AK55" s="1050"/>
      <c r="AL55" s="1050"/>
      <c r="AM55" s="1050"/>
      <c r="AN55" s="1050"/>
      <c r="AO55" s="1050"/>
      <c r="AP55" s="1050"/>
      <c r="AQ55" s="1050"/>
    </row>
    <row r="56" spans="2:43" ht="13.9" customHeight="1">
      <c r="B56" s="59"/>
      <c r="C56" s="33" t="s">
        <v>437</v>
      </c>
      <c r="D56" s="1049"/>
      <c r="E56" s="1050"/>
      <c r="F56" s="1050"/>
      <c r="G56" s="1050"/>
      <c r="H56" s="1050"/>
      <c r="I56" s="1050"/>
      <c r="J56" s="1050"/>
      <c r="K56" s="1050"/>
      <c r="L56" s="1050"/>
      <c r="M56" s="1050"/>
      <c r="N56" s="1050"/>
      <c r="O56" s="1050"/>
      <c r="P56" s="1050"/>
      <c r="Q56" s="1050"/>
      <c r="R56" s="1050"/>
      <c r="S56" s="1050"/>
      <c r="T56" s="1050"/>
      <c r="U56" s="1050"/>
      <c r="V56" s="1050"/>
      <c r="W56" s="1050"/>
      <c r="X56" s="1049"/>
      <c r="Y56" s="1050"/>
      <c r="Z56" s="1050"/>
      <c r="AA56" s="1050"/>
      <c r="AB56" s="1050"/>
      <c r="AC56" s="1050"/>
      <c r="AD56" s="1050"/>
      <c r="AE56" s="1050"/>
      <c r="AF56" s="1050"/>
      <c r="AG56" s="1050"/>
      <c r="AH56" s="1050"/>
      <c r="AI56" s="1050"/>
      <c r="AJ56" s="1050"/>
      <c r="AK56" s="1050"/>
      <c r="AL56" s="1050"/>
      <c r="AM56" s="1050"/>
      <c r="AN56" s="1050"/>
      <c r="AO56" s="1050"/>
      <c r="AP56" s="1050"/>
      <c r="AQ56" s="1050"/>
    </row>
    <row r="57" spans="2:43" ht="13.9" customHeight="1">
      <c r="B57" s="59"/>
      <c r="C57" s="59" t="s">
        <v>439</v>
      </c>
      <c r="D57" s="1049"/>
      <c r="E57" s="1050"/>
      <c r="F57" s="1050"/>
      <c r="G57" s="1050"/>
      <c r="H57" s="1050"/>
      <c r="I57" s="1050"/>
      <c r="J57" s="1050"/>
      <c r="K57" s="1050"/>
      <c r="L57" s="1050"/>
      <c r="M57" s="1050"/>
      <c r="N57" s="1050"/>
      <c r="O57" s="1050"/>
      <c r="P57" s="1050"/>
      <c r="Q57" s="1050"/>
      <c r="R57" s="1050"/>
      <c r="S57" s="1050"/>
      <c r="T57" s="1050"/>
      <c r="U57" s="1050"/>
      <c r="V57" s="1050"/>
      <c r="W57" s="1050"/>
      <c r="X57" s="1049"/>
      <c r="Y57" s="1050"/>
      <c r="Z57" s="1050"/>
      <c r="AA57" s="1050"/>
      <c r="AB57" s="1050"/>
      <c r="AC57" s="1050"/>
      <c r="AD57" s="1050"/>
      <c r="AE57" s="1050"/>
      <c r="AF57" s="1050"/>
      <c r="AG57" s="1050"/>
      <c r="AH57" s="1050"/>
      <c r="AI57" s="1050"/>
      <c r="AJ57" s="1050"/>
      <c r="AK57" s="1050"/>
      <c r="AL57" s="1050"/>
      <c r="AM57" s="1050"/>
      <c r="AN57" s="1050"/>
      <c r="AO57" s="1050"/>
      <c r="AP57" s="1050"/>
      <c r="AQ57" s="1050"/>
    </row>
    <row r="58" spans="2:43" ht="13.9" customHeight="1">
      <c r="B58" s="59"/>
      <c r="C58" s="33" t="s">
        <v>437</v>
      </c>
      <c r="D58" s="1049"/>
      <c r="E58" s="1050"/>
      <c r="F58" s="1050"/>
      <c r="G58" s="1050"/>
      <c r="H58" s="1050"/>
      <c r="I58" s="1050"/>
      <c r="J58" s="1050"/>
      <c r="K58" s="1050"/>
      <c r="L58" s="1050"/>
      <c r="M58" s="1050"/>
      <c r="N58" s="1050"/>
      <c r="O58" s="1050"/>
      <c r="P58" s="1050"/>
      <c r="Q58" s="1050"/>
      <c r="R58" s="1050"/>
      <c r="S58" s="1050"/>
      <c r="T58" s="1050"/>
      <c r="U58" s="1050"/>
      <c r="V58" s="1050"/>
      <c r="W58" s="1050"/>
      <c r="X58" s="1049"/>
      <c r="Y58" s="1050"/>
      <c r="Z58" s="1050"/>
      <c r="AA58" s="1050"/>
      <c r="AB58" s="1050"/>
      <c r="AC58" s="1050"/>
      <c r="AD58" s="1050"/>
      <c r="AE58" s="1050"/>
      <c r="AF58" s="1050"/>
      <c r="AG58" s="1050"/>
      <c r="AH58" s="1050"/>
      <c r="AI58" s="1050"/>
      <c r="AJ58" s="1050"/>
      <c r="AK58" s="1050"/>
      <c r="AL58" s="1050"/>
      <c r="AM58" s="1050"/>
      <c r="AN58" s="1050"/>
      <c r="AO58" s="1050"/>
      <c r="AP58" s="1050"/>
      <c r="AQ58" s="1050"/>
    </row>
    <row r="59" spans="2:43" ht="13.9" customHeight="1">
      <c r="B59" s="59"/>
      <c r="C59" s="33" t="s">
        <v>437</v>
      </c>
      <c r="D59" s="1049"/>
      <c r="E59" s="1050"/>
      <c r="F59" s="1050"/>
      <c r="G59" s="1050"/>
      <c r="H59" s="1050"/>
      <c r="I59" s="1050"/>
      <c r="J59" s="1050"/>
      <c r="K59" s="1050"/>
      <c r="L59" s="1050"/>
      <c r="M59" s="1050"/>
      <c r="N59" s="1050"/>
      <c r="O59" s="1050"/>
      <c r="P59" s="1050"/>
      <c r="Q59" s="1050"/>
      <c r="R59" s="1050"/>
      <c r="S59" s="1050"/>
      <c r="T59" s="1050"/>
      <c r="U59" s="1050"/>
      <c r="V59" s="1050"/>
      <c r="W59" s="1050"/>
      <c r="X59" s="1049"/>
      <c r="Y59" s="1050"/>
      <c r="Z59" s="1050"/>
      <c r="AA59" s="1050"/>
      <c r="AB59" s="1050"/>
      <c r="AC59" s="1050"/>
      <c r="AD59" s="1050"/>
      <c r="AE59" s="1050"/>
      <c r="AF59" s="1050"/>
      <c r="AG59" s="1050"/>
      <c r="AH59" s="1050"/>
      <c r="AI59" s="1050"/>
      <c r="AJ59" s="1050"/>
      <c r="AK59" s="1050"/>
      <c r="AL59" s="1050"/>
      <c r="AM59" s="1050"/>
      <c r="AN59" s="1050"/>
      <c r="AO59" s="1050"/>
      <c r="AP59" s="1050"/>
      <c r="AQ59" s="1050"/>
    </row>
    <row r="60" spans="2:43" ht="13.9" customHeight="1">
      <c r="B60" s="59"/>
      <c r="C60" s="49"/>
      <c r="D60" s="1049"/>
      <c r="E60" s="1050"/>
      <c r="F60" s="1050"/>
      <c r="G60" s="1050"/>
      <c r="H60" s="1050"/>
      <c r="I60" s="1050"/>
      <c r="J60" s="1050"/>
      <c r="K60" s="1050"/>
      <c r="L60" s="1050"/>
      <c r="M60" s="1050"/>
      <c r="N60" s="1050"/>
      <c r="O60" s="1050"/>
      <c r="P60" s="1050"/>
      <c r="Q60" s="1050"/>
      <c r="R60" s="1050"/>
      <c r="S60" s="1050"/>
      <c r="T60" s="1050"/>
      <c r="U60" s="1050"/>
      <c r="V60" s="1050"/>
      <c r="W60" s="1050"/>
      <c r="X60" s="1049"/>
      <c r="Y60" s="1050"/>
      <c r="Z60" s="1050"/>
      <c r="AA60" s="1050"/>
      <c r="AB60" s="1050"/>
      <c r="AC60" s="1050"/>
      <c r="AD60" s="1050"/>
      <c r="AE60" s="1050"/>
      <c r="AF60" s="1050"/>
      <c r="AG60" s="1050"/>
      <c r="AH60" s="1050"/>
      <c r="AI60" s="1050"/>
      <c r="AJ60" s="1050"/>
      <c r="AK60" s="1050"/>
      <c r="AL60" s="1050"/>
      <c r="AM60" s="1050"/>
      <c r="AN60" s="1050"/>
      <c r="AO60" s="1050"/>
      <c r="AP60" s="1050"/>
      <c r="AQ60" s="1050"/>
    </row>
    <row r="61" spans="2:43" ht="13.9" customHeight="1">
      <c r="B61" s="59"/>
      <c r="C61" s="111" t="s">
        <v>14</v>
      </c>
      <c r="D61" s="1049"/>
      <c r="E61" s="1050"/>
      <c r="F61" s="1050"/>
      <c r="G61" s="1050"/>
      <c r="H61" s="1050"/>
      <c r="I61" s="1050"/>
      <c r="J61" s="1050"/>
      <c r="K61" s="1050"/>
      <c r="L61" s="1050"/>
      <c r="M61" s="1050"/>
      <c r="N61" s="1050"/>
      <c r="O61" s="1050"/>
      <c r="P61" s="1050"/>
      <c r="Q61" s="1050"/>
      <c r="R61" s="1050"/>
      <c r="S61" s="1050"/>
      <c r="T61" s="1050"/>
      <c r="U61" s="1050"/>
      <c r="V61" s="1050"/>
      <c r="W61" s="1050"/>
      <c r="X61" s="1049"/>
      <c r="Y61" s="1050"/>
      <c r="Z61" s="1050"/>
      <c r="AA61" s="1050"/>
      <c r="AB61" s="1050"/>
      <c r="AC61" s="1050"/>
      <c r="AD61" s="1050"/>
      <c r="AE61" s="1050"/>
      <c r="AF61" s="1050"/>
      <c r="AG61" s="1050"/>
      <c r="AH61" s="1050"/>
      <c r="AI61" s="1050"/>
      <c r="AJ61" s="1050"/>
      <c r="AK61" s="1050"/>
      <c r="AL61" s="1050"/>
      <c r="AM61" s="1050"/>
      <c r="AN61" s="1050"/>
      <c r="AO61" s="1050"/>
      <c r="AP61" s="1050"/>
      <c r="AQ61" s="1050"/>
    </row>
    <row r="62" spans="2:43" ht="13.9" customHeight="1">
      <c r="B62" s="59"/>
      <c r="C62" s="111" t="s">
        <v>435</v>
      </c>
      <c r="D62" s="1049"/>
      <c r="E62" s="1050"/>
      <c r="F62" s="1050"/>
      <c r="G62" s="1050"/>
      <c r="H62" s="1050"/>
      <c r="I62" s="1050"/>
      <c r="J62" s="1050"/>
      <c r="K62" s="1050"/>
      <c r="L62" s="1050"/>
      <c r="M62" s="1050"/>
      <c r="N62" s="1050"/>
      <c r="O62" s="1050"/>
      <c r="P62" s="1050"/>
      <c r="Q62" s="1050"/>
      <c r="R62" s="1050"/>
      <c r="S62" s="1050"/>
      <c r="T62" s="1050"/>
      <c r="U62" s="1050"/>
      <c r="V62" s="1050"/>
      <c r="W62" s="1050"/>
      <c r="X62" s="1049"/>
      <c r="Y62" s="1050"/>
      <c r="Z62" s="1050"/>
      <c r="AA62" s="1050"/>
      <c r="AB62" s="1050"/>
      <c r="AC62" s="1050"/>
      <c r="AD62" s="1050"/>
      <c r="AE62" s="1050"/>
      <c r="AF62" s="1050"/>
      <c r="AG62" s="1050"/>
      <c r="AH62" s="1050"/>
      <c r="AI62" s="1050"/>
      <c r="AJ62" s="1050"/>
      <c r="AK62" s="1050"/>
      <c r="AL62" s="1050"/>
      <c r="AM62" s="1050"/>
      <c r="AN62" s="1050"/>
      <c r="AO62" s="1050"/>
      <c r="AP62" s="1050"/>
      <c r="AQ62" s="1050"/>
    </row>
    <row r="63" spans="2:43" ht="13.9" customHeight="1">
      <c r="B63" s="59"/>
      <c r="C63" s="113" t="s">
        <v>436</v>
      </c>
      <c r="D63" s="1049"/>
      <c r="E63" s="1050"/>
      <c r="F63" s="1050"/>
      <c r="G63" s="1050"/>
      <c r="H63" s="1050"/>
      <c r="I63" s="1050"/>
      <c r="J63" s="1050"/>
      <c r="K63" s="1050"/>
      <c r="L63" s="1050"/>
      <c r="M63" s="1050"/>
      <c r="N63" s="1050"/>
      <c r="O63" s="1050"/>
      <c r="P63" s="1050"/>
      <c r="Q63" s="1050"/>
      <c r="R63" s="1050"/>
      <c r="S63" s="1050"/>
      <c r="T63" s="1050"/>
      <c r="U63" s="1050"/>
      <c r="V63" s="1050"/>
      <c r="W63" s="1050"/>
      <c r="X63" s="1049"/>
      <c r="Y63" s="1050"/>
      <c r="Z63" s="1050"/>
      <c r="AA63" s="1050"/>
      <c r="AB63" s="1050"/>
      <c r="AC63" s="1050"/>
      <c r="AD63" s="1050"/>
      <c r="AE63" s="1050"/>
      <c r="AF63" s="1050"/>
      <c r="AG63" s="1050"/>
      <c r="AH63" s="1050"/>
      <c r="AI63" s="1050"/>
      <c r="AJ63" s="1050"/>
      <c r="AK63" s="1050"/>
      <c r="AL63" s="1050"/>
      <c r="AM63" s="1050"/>
      <c r="AN63" s="1050"/>
      <c r="AO63" s="1050"/>
      <c r="AP63" s="1050"/>
      <c r="AQ63" s="1050"/>
    </row>
    <row r="64" spans="2:43" ht="13.9" customHeight="1">
      <c r="B64" s="59"/>
      <c r="C64" s="33" t="s">
        <v>437</v>
      </c>
      <c r="D64" s="1049"/>
      <c r="E64" s="1050"/>
      <c r="F64" s="1050"/>
      <c r="G64" s="1050"/>
      <c r="H64" s="1050"/>
      <c r="I64" s="1050"/>
      <c r="J64" s="1050"/>
      <c r="K64" s="1050"/>
      <c r="L64" s="1050"/>
      <c r="M64" s="1050"/>
      <c r="N64" s="1050"/>
      <c r="O64" s="1050"/>
      <c r="P64" s="1050"/>
      <c r="Q64" s="1050"/>
      <c r="R64" s="1050"/>
      <c r="S64" s="1050"/>
      <c r="T64" s="1050"/>
      <c r="U64" s="1050"/>
      <c r="V64" s="1050"/>
      <c r="W64" s="1050"/>
      <c r="X64" s="1049"/>
      <c r="Y64" s="1050"/>
      <c r="Z64" s="1050"/>
      <c r="AA64" s="1050"/>
      <c r="AB64" s="1050"/>
      <c r="AC64" s="1050"/>
      <c r="AD64" s="1050"/>
      <c r="AE64" s="1050"/>
      <c r="AF64" s="1050"/>
      <c r="AG64" s="1050"/>
      <c r="AH64" s="1050"/>
      <c r="AI64" s="1050"/>
      <c r="AJ64" s="1050"/>
      <c r="AK64" s="1050"/>
      <c r="AL64" s="1050"/>
      <c r="AM64" s="1050"/>
      <c r="AN64" s="1050"/>
      <c r="AO64" s="1050"/>
      <c r="AP64" s="1050"/>
      <c r="AQ64" s="1050"/>
    </row>
    <row r="65" spans="2:43" ht="13.9" customHeight="1">
      <c r="B65" s="59"/>
      <c r="C65" s="33" t="s">
        <v>437</v>
      </c>
      <c r="D65" s="1049"/>
      <c r="E65" s="1050"/>
      <c r="F65" s="1050"/>
      <c r="G65" s="1050"/>
      <c r="H65" s="1050"/>
      <c r="I65" s="1050"/>
      <c r="J65" s="1050"/>
      <c r="K65" s="1050"/>
      <c r="L65" s="1050"/>
      <c r="M65" s="1050"/>
      <c r="N65" s="1050"/>
      <c r="O65" s="1050"/>
      <c r="P65" s="1050"/>
      <c r="Q65" s="1050"/>
      <c r="R65" s="1050"/>
      <c r="S65" s="1050"/>
      <c r="T65" s="1050"/>
      <c r="U65" s="1050"/>
      <c r="V65" s="1050"/>
      <c r="W65" s="1050"/>
      <c r="X65" s="1049"/>
      <c r="Y65" s="1050"/>
      <c r="Z65" s="1050"/>
      <c r="AA65" s="1050"/>
      <c r="AB65" s="1050"/>
      <c r="AC65" s="1050"/>
      <c r="AD65" s="1050"/>
      <c r="AE65" s="1050"/>
      <c r="AF65" s="1050"/>
      <c r="AG65" s="1050"/>
      <c r="AH65" s="1050"/>
      <c r="AI65" s="1050"/>
      <c r="AJ65" s="1050"/>
      <c r="AK65" s="1050"/>
      <c r="AL65" s="1050"/>
      <c r="AM65" s="1050"/>
      <c r="AN65" s="1050"/>
      <c r="AO65" s="1050"/>
      <c r="AP65" s="1050"/>
      <c r="AQ65" s="1050"/>
    </row>
    <row r="66" spans="2:43" ht="13.9" customHeight="1">
      <c r="B66" s="59"/>
      <c r="C66" s="113" t="s">
        <v>438</v>
      </c>
      <c r="D66" s="1049"/>
      <c r="E66" s="1050"/>
      <c r="F66" s="1050"/>
      <c r="G66" s="1050"/>
      <c r="H66" s="1050"/>
      <c r="I66" s="1050"/>
      <c r="J66" s="1050"/>
      <c r="K66" s="1050"/>
      <c r="L66" s="1050"/>
      <c r="M66" s="1050"/>
      <c r="N66" s="1050"/>
      <c r="O66" s="1050"/>
      <c r="P66" s="1050"/>
      <c r="Q66" s="1050"/>
      <c r="R66" s="1050"/>
      <c r="S66" s="1050"/>
      <c r="T66" s="1050"/>
      <c r="U66" s="1050"/>
      <c r="V66" s="1050"/>
      <c r="W66" s="1050"/>
      <c r="X66" s="1049"/>
      <c r="Y66" s="1050"/>
      <c r="Z66" s="1050"/>
      <c r="AA66" s="1050"/>
      <c r="AB66" s="1050"/>
      <c r="AC66" s="1050"/>
      <c r="AD66" s="1050"/>
      <c r="AE66" s="1050"/>
      <c r="AF66" s="1050"/>
      <c r="AG66" s="1050"/>
      <c r="AH66" s="1050"/>
      <c r="AI66" s="1050"/>
      <c r="AJ66" s="1050"/>
      <c r="AK66" s="1050"/>
      <c r="AL66" s="1050"/>
      <c r="AM66" s="1050"/>
      <c r="AN66" s="1050"/>
      <c r="AO66" s="1050"/>
      <c r="AP66" s="1050"/>
      <c r="AQ66" s="1050"/>
    </row>
    <row r="67" spans="2:43" ht="13.9" customHeight="1">
      <c r="B67" s="59"/>
      <c r="C67" s="33" t="s">
        <v>437</v>
      </c>
      <c r="D67" s="1049"/>
      <c r="E67" s="1050"/>
      <c r="F67" s="1050"/>
      <c r="G67" s="1050"/>
      <c r="H67" s="1050"/>
      <c r="I67" s="1050"/>
      <c r="J67" s="1050"/>
      <c r="K67" s="1050"/>
      <c r="L67" s="1050"/>
      <c r="M67" s="1050"/>
      <c r="N67" s="1050"/>
      <c r="O67" s="1050"/>
      <c r="P67" s="1050"/>
      <c r="Q67" s="1050"/>
      <c r="R67" s="1050"/>
      <c r="S67" s="1050"/>
      <c r="T67" s="1050"/>
      <c r="U67" s="1050"/>
      <c r="V67" s="1050"/>
      <c r="W67" s="1050"/>
      <c r="X67" s="1049"/>
      <c r="Y67" s="1050"/>
      <c r="Z67" s="1050"/>
      <c r="AA67" s="1050"/>
      <c r="AB67" s="1050"/>
      <c r="AC67" s="1050"/>
      <c r="AD67" s="1050"/>
      <c r="AE67" s="1050"/>
      <c r="AF67" s="1050"/>
      <c r="AG67" s="1050"/>
      <c r="AH67" s="1050"/>
      <c r="AI67" s="1050"/>
      <c r="AJ67" s="1050"/>
      <c r="AK67" s="1050"/>
      <c r="AL67" s="1050"/>
      <c r="AM67" s="1050"/>
      <c r="AN67" s="1050"/>
      <c r="AO67" s="1050"/>
      <c r="AP67" s="1050"/>
      <c r="AQ67" s="1050"/>
    </row>
    <row r="68" spans="2:43" ht="13.9" customHeight="1">
      <c r="B68" s="59"/>
      <c r="C68" s="33" t="s">
        <v>437</v>
      </c>
      <c r="D68" s="1049"/>
      <c r="E68" s="1050"/>
      <c r="F68" s="1050"/>
      <c r="G68" s="1050"/>
      <c r="H68" s="1050"/>
      <c r="I68" s="1050"/>
      <c r="J68" s="1050"/>
      <c r="K68" s="1050"/>
      <c r="L68" s="1050"/>
      <c r="M68" s="1050"/>
      <c r="N68" s="1050"/>
      <c r="O68" s="1050"/>
      <c r="P68" s="1050"/>
      <c r="Q68" s="1050"/>
      <c r="R68" s="1050"/>
      <c r="S68" s="1050"/>
      <c r="T68" s="1050"/>
      <c r="U68" s="1050"/>
      <c r="V68" s="1050"/>
      <c r="W68" s="1050"/>
      <c r="X68" s="1049"/>
      <c r="Y68" s="1050"/>
      <c r="Z68" s="1050"/>
      <c r="AA68" s="1050"/>
      <c r="AB68" s="1050"/>
      <c r="AC68" s="1050"/>
      <c r="AD68" s="1050"/>
      <c r="AE68" s="1050"/>
      <c r="AF68" s="1050"/>
      <c r="AG68" s="1050"/>
      <c r="AH68" s="1050"/>
      <c r="AI68" s="1050"/>
      <c r="AJ68" s="1050"/>
      <c r="AK68" s="1050"/>
      <c r="AL68" s="1050"/>
      <c r="AM68" s="1050"/>
      <c r="AN68" s="1050"/>
      <c r="AO68" s="1050"/>
      <c r="AP68" s="1050"/>
      <c r="AQ68" s="1050"/>
    </row>
    <row r="69" spans="2:43" ht="13.9" customHeight="1">
      <c r="B69" s="59"/>
      <c r="C69" s="59" t="s">
        <v>439</v>
      </c>
      <c r="D69" s="1049"/>
      <c r="E69" s="1050"/>
      <c r="F69" s="1050"/>
      <c r="G69" s="1050"/>
      <c r="H69" s="1050"/>
      <c r="I69" s="1050"/>
      <c r="J69" s="1050"/>
      <c r="K69" s="1050"/>
      <c r="L69" s="1050"/>
      <c r="M69" s="1050"/>
      <c r="N69" s="1050"/>
      <c r="O69" s="1050"/>
      <c r="P69" s="1050"/>
      <c r="Q69" s="1050"/>
      <c r="R69" s="1050"/>
      <c r="S69" s="1050"/>
      <c r="T69" s="1050"/>
      <c r="U69" s="1050"/>
      <c r="V69" s="1050"/>
      <c r="W69" s="1050"/>
      <c r="X69" s="1049"/>
      <c r="Y69" s="1050"/>
      <c r="Z69" s="1050"/>
      <c r="AA69" s="1050"/>
      <c r="AB69" s="1050"/>
      <c r="AC69" s="1050"/>
      <c r="AD69" s="1050"/>
      <c r="AE69" s="1050"/>
      <c r="AF69" s="1050"/>
      <c r="AG69" s="1050"/>
      <c r="AH69" s="1050"/>
      <c r="AI69" s="1050"/>
      <c r="AJ69" s="1050"/>
      <c r="AK69" s="1050"/>
      <c r="AL69" s="1050"/>
      <c r="AM69" s="1050"/>
      <c r="AN69" s="1050"/>
      <c r="AO69" s="1050"/>
      <c r="AP69" s="1050"/>
      <c r="AQ69" s="1050"/>
    </row>
    <row r="70" spans="2:43" ht="13.9" customHeight="1">
      <c r="B70" s="59"/>
      <c r="C70" s="33" t="s">
        <v>437</v>
      </c>
      <c r="D70" s="1049"/>
      <c r="E70" s="1050"/>
      <c r="F70" s="1050"/>
      <c r="G70" s="1050"/>
      <c r="H70" s="1050"/>
      <c r="I70" s="1050"/>
      <c r="J70" s="1050"/>
      <c r="K70" s="1050"/>
      <c r="L70" s="1050"/>
      <c r="M70" s="1050"/>
      <c r="N70" s="1050"/>
      <c r="O70" s="1050"/>
      <c r="P70" s="1050"/>
      <c r="Q70" s="1050"/>
      <c r="R70" s="1050"/>
      <c r="S70" s="1050"/>
      <c r="T70" s="1050"/>
      <c r="U70" s="1050"/>
      <c r="V70" s="1050"/>
      <c r="W70" s="1050"/>
      <c r="X70" s="1049"/>
      <c r="Y70" s="1050"/>
      <c r="Z70" s="1050"/>
      <c r="AA70" s="1050"/>
      <c r="AB70" s="1050"/>
      <c r="AC70" s="1050"/>
      <c r="AD70" s="1050"/>
      <c r="AE70" s="1050"/>
      <c r="AF70" s="1050"/>
      <c r="AG70" s="1050"/>
      <c r="AH70" s="1050"/>
      <c r="AI70" s="1050"/>
      <c r="AJ70" s="1050"/>
      <c r="AK70" s="1050"/>
      <c r="AL70" s="1050"/>
      <c r="AM70" s="1050"/>
      <c r="AN70" s="1050"/>
      <c r="AO70" s="1050"/>
      <c r="AP70" s="1050"/>
      <c r="AQ70" s="1050"/>
    </row>
    <row r="71" spans="2:43" ht="13.9" customHeight="1">
      <c r="B71" s="59"/>
      <c r="C71" s="33" t="s">
        <v>437</v>
      </c>
      <c r="D71" s="1049"/>
      <c r="E71" s="1050"/>
      <c r="F71" s="1050"/>
      <c r="G71" s="1050"/>
      <c r="H71" s="1050"/>
      <c r="I71" s="1050"/>
      <c r="J71" s="1050"/>
      <c r="K71" s="1050"/>
      <c r="L71" s="1050"/>
      <c r="M71" s="1050"/>
      <c r="N71" s="1050"/>
      <c r="O71" s="1050"/>
      <c r="P71" s="1050"/>
      <c r="Q71" s="1050"/>
      <c r="R71" s="1050"/>
      <c r="S71" s="1050"/>
      <c r="T71" s="1050"/>
      <c r="U71" s="1050"/>
      <c r="V71" s="1050"/>
      <c r="W71" s="1050"/>
      <c r="X71" s="1049"/>
      <c r="Y71" s="1050"/>
      <c r="Z71" s="1050"/>
      <c r="AA71" s="1050"/>
      <c r="AB71" s="1050"/>
      <c r="AC71" s="1050"/>
      <c r="AD71" s="1050"/>
      <c r="AE71" s="1050"/>
      <c r="AF71" s="1050"/>
      <c r="AG71" s="1050"/>
      <c r="AH71" s="1050"/>
      <c r="AI71" s="1050"/>
      <c r="AJ71" s="1050"/>
      <c r="AK71" s="1050"/>
      <c r="AL71" s="1050"/>
      <c r="AM71" s="1050"/>
      <c r="AN71" s="1050"/>
      <c r="AO71" s="1050"/>
      <c r="AP71" s="1050"/>
      <c r="AQ71" s="1050"/>
    </row>
    <row r="72" spans="2:43" ht="13.9" customHeight="1">
      <c r="B72" s="59"/>
      <c r="C72" s="49"/>
      <c r="D72" s="1049"/>
      <c r="E72" s="1050"/>
      <c r="F72" s="1050"/>
      <c r="G72" s="1050"/>
      <c r="H72" s="1050"/>
      <c r="I72" s="1050"/>
      <c r="J72" s="1050"/>
      <c r="K72" s="1050"/>
      <c r="L72" s="1050"/>
      <c r="M72" s="1050"/>
      <c r="N72" s="1050"/>
      <c r="O72" s="1050"/>
      <c r="P72" s="1050"/>
      <c r="Q72" s="1050"/>
      <c r="R72" s="1050"/>
      <c r="S72" s="1050"/>
      <c r="T72" s="1050"/>
      <c r="U72" s="1050"/>
      <c r="V72" s="1050"/>
      <c r="W72" s="1050"/>
      <c r="X72" s="1049"/>
      <c r="Y72" s="1050"/>
      <c r="Z72" s="1050"/>
      <c r="AA72" s="1050"/>
      <c r="AB72" s="1050"/>
      <c r="AC72" s="1050"/>
      <c r="AD72" s="1050"/>
      <c r="AE72" s="1050"/>
      <c r="AF72" s="1050"/>
      <c r="AG72" s="1050"/>
      <c r="AH72" s="1050"/>
      <c r="AI72" s="1050"/>
      <c r="AJ72" s="1050"/>
      <c r="AK72" s="1050"/>
      <c r="AL72" s="1050"/>
      <c r="AM72" s="1050"/>
      <c r="AN72" s="1050"/>
      <c r="AO72" s="1050"/>
      <c r="AP72" s="1050"/>
      <c r="AQ72" s="1050"/>
    </row>
    <row r="73" spans="2:43" ht="13.9" customHeight="1">
      <c r="B73" s="59"/>
      <c r="C73" s="111" t="s">
        <v>15</v>
      </c>
      <c r="D73" s="1049"/>
      <c r="E73" s="1050"/>
      <c r="F73" s="1050"/>
      <c r="G73" s="1050"/>
      <c r="H73" s="1050"/>
      <c r="I73" s="1050"/>
      <c r="J73" s="1050"/>
      <c r="K73" s="1050"/>
      <c r="L73" s="1050"/>
      <c r="M73" s="1050"/>
      <c r="N73" s="1050"/>
      <c r="O73" s="1050"/>
      <c r="P73" s="1050"/>
      <c r="Q73" s="1050"/>
      <c r="R73" s="1050"/>
      <c r="S73" s="1050"/>
      <c r="T73" s="1050"/>
      <c r="U73" s="1050"/>
      <c r="V73" s="1050"/>
      <c r="W73" s="1050"/>
      <c r="X73" s="1049"/>
      <c r="Y73" s="1050"/>
      <c r="Z73" s="1050"/>
      <c r="AA73" s="1050"/>
      <c r="AB73" s="1050"/>
      <c r="AC73" s="1050"/>
      <c r="AD73" s="1050"/>
      <c r="AE73" s="1050"/>
      <c r="AF73" s="1050"/>
      <c r="AG73" s="1050"/>
      <c r="AH73" s="1050"/>
      <c r="AI73" s="1050"/>
      <c r="AJ73" s="1050"/>
      <c r="AK73" s="1050"/>
      <c r="AL73" s="1050"/>
      <c r="AM73" s="1050"/>
      <c r="AN73" s="1050"/>
      <c r="AO73" s="1050"/>
      <c r="AP73" s="1050"/>
      <c r="AQ73" s="1050"/>
    </row>
    <row r="74" spans="2:43" ht="13.9" customHeight="1">
      <c r="B74" s="59"/>
      <c r="C74" s="111" t="s">
        <v>435</v>
      </c>
      <c r="D74" s="1049"/>
      <c r="E74" s="1050"/>
      <c r="F74" s="1050"/>
      <c r="G74" s="1050"/>
      <c r="H74" s="1050"/>
      <c r="I74" s="1050"/>
      <c r="J74" s="1050"/>
      <c r="K74" s="1050"/>
      <c r="L74" s="1050"/>
      <c r="M74" s="1050"/>
      <c r="N74" s="1050"/>
      <c r="O74" s="1050"/>
      <c r="P74" s="1050"/>
      <c r="Q74" s="1050"/>
      <c r="R74" s="1050"/>
      <c r="S74" s="1050"/>
      <c r="T74" s="1050"/>
      <c r="U74" s="1050"/>
      <c r="V74" s="1050"/>
      <c r="W74" s="1050"/>
      <c r="X74" s="1049"/>
      <c r="Y74" s="1050"/>
      <c r="Z74" s="1050"/>
      <c r="AA74" s="1050"/>
      <c r="AB74" s="1050"/>
      <c r="AC74" s="1050"/>
      <c r="AD74" s="1050"/>
      <c r="AE74" s="1050"/>
      <c r="AF74" s="1050"/>
      <c r="AG74" s="1050"/>
      <c r="AH74" s="1050"/>
      <c r="AI74" s="1050"/>
      <c r="AJ74" s="1050"/>
      <c r="AK74" s="1050"/>
      <c r="AL74" s="1050"/>
      <c r="AM74" s="1050"/>
      <c r="AN74" s="1050"/>
      <c r="AO74" s="1050"/>
      <c r="AP74" s="1050"/>
      <c r="AQ74" s="1050"/>
    </row>
    <row r="75" spans="2:43" ht="13.9" customHeight="1">
      <c r="B75" s="59"/>
      <c r="C75" s="113" t="s">
        <v>436</v>
      </c>
      <c r="D75" s="1049"/>
      <c r="E75" s="1050"/>
      <c r="F75" s="1050"/>
      <c r="G75" s="1050"/>
      <c r="H75" s="1050"/>
      <c r="I75" s="1050"/>
      <c r="J75" s="1050"/>
      <c r="K75" s="1050"/>
      <c r="L75" s="1050"/>
      <c r="M75" s="1050"/>
      <c r="N75" s="1050"/>
      <c r="O75" s="1050"/>
      <c r="P75" s="1050"/>
      <c r="Q75" s="1050"/>
      <c r="R75" s="1050"/>
      <c r="S75" s="1050"/>
      <c r="T75" s="1050"/>
      <c r="U75" s="1050"/>
      <c r="V75" s="1050"/>
      <c r="W75" s="1050"/>
      <c r="X75" s="1049"/>
      <c r="Y75" s="1050"/>
      <c r="Z75" s="1050"/>
      <c r="AA75" s="1050"/>
      <c r="AB75" s="1050"/>
      <c r="AC75" s="1050"/>
      <c r="AD75" s="1050"/>
      <c r="AE75" s="1050"/>
      <c r="AF75" s="1050"/>
      <c r="AG75" s="1050"/>
      <c r="AH75" s="1050"/>
      <c r="AI75" s="1050"/>
      <c r="AJ75" s="1050"/>
      <c r="AK75" s="1050"/>
      <c r="AL75" s="1050"/>
      <c r="AM75" s="1050"/>
      <c r="AN75" s="1050"/>
      <c r="AO75" s="1050"/>
      <c r="AP75" s="1050"/>
      <c r="AQ75" s="1050"/>
    </row>
    <row r="76" spans="2:43" ht="13.9" customHeight="1">
      <c r="B76" s="59"/>
      <c r="C76" s="33" t="s">
        <v>437</v>
      </c>
      <c r="D76" s="1049"/>
      <c r="E76" s="1050"/>
      <c r="F76" s="1050"/>
      <c r="G76" s="1050"/>
      <c r="H76" s="1050"/>
      <c r="I76" s="1050"/>
      <c r="J76" s="1050"/>
      <c r="K76" s="1050"/>
      <c r="L76" s="1050"/>
      <c r="M76" s="1050"/>
      <c r="N76" s="1050"/>
      <c r="O76" s="1050"/>
      <c r="P76" s="1050"/>
      <c r="Q76" s="1050"/>
      <c r="R76" s="1050"/>
      <c r="S76" s="1050"/>
      <c r="T76" s="1050"/>
      <c r="U76" s="1050"/>
      <c r="V76" s="1050"/>
      <c r="W76" s="1050"/>
      <c r="X76" s="1049"/>
      <c r="Y76" s="1050"/>
      <c r="Z76" s="1050"/>
      <c r="AA76" s="1050"/>
      <c r="AB76" s="1050"/>
      <c r="AC76" s="1050"/>
      <c r="AD76" s="1050"/>
      <c r="AE76" s="1050"/>
      <c r="AF76" s="1050"/>
      <c r="AG76" s="1050"/>
      <c r="AH76" s="1050"/>
      <c r="AI76" s="1050"/>
      <c r="AJ76" s="1050"/>
      <c r="AK76" s="1050"/>
      <c r="AL76" s="1050"/>
      <c r="AM76" s="1050"/>
      <c r="AN76" s="1050"/>
      <c r="AO76" s="1050"/>
      <c r="AP76" s="1050"/>
      <c r="AQ76" s="1050"/>
    </row>
    <row r="77" spans="2:43" ht="13.9" customHeight="1">
      <c r="B77" s="59"/>
      <c r="C77" s="33" t="s">
        <v>437</v>
      </c>
      <c r="D77" s="1049"/>
      <c r="E77" s="1050"/>
      <c r="F77" s="1050"/>
      <c r="G77" s="1050"/>
      <c r="H77" s="1050"/>
      <c r="I77" s="1050"/>
      <c r="J77" s="1050"/>
      <c r="K77" s="1050"/>
      <c r="L77" s="1050"/>
      <c r="M77" s="1050"/>
      <c r="N77" s="1050"/>
      <c r="O77" s="1050"/>
      <c r="P77" s="1050"/>
      <c r="Q77" s="1050"/>
      <c r="R77" s="1050"/>
      <c r="S77" s="1050"/>
      <c r="T77" s="1050"/>
      <c r="U77" s="1050"/>
      <c r="V77" s="1050"/>
      <c r="W77" s="1050"/>
      <c r="X77" s="1049"/>
      <c r="Y77" s="1050"/>
      <c r="Z77" s="1050"/>
      <c r="AA77" s="1050"/>
      <c r="AB77" s="1050"/>
      <c r="AC77" s="1050"/>
      <c r="AD77" s="1050"/>
      <c r="AE77" s="1050"/>
      <c r="AF77" s="1050"/>
      <c r="AG77" s="1050"/>
      <c r="AH77" s="1050"/>
      <c r="AI77" s="1050"/>
      <c r="AJ77" s="1050"/>
      <c r="AK77" s="1050"/>
      <c r="AL77" s="1050"/>
      <c r="AM77" s="1050"/>
      <c r="AN77" s="1050"/>
      <c r="AO77" s="1050"/>
      <c r="AP77" s="1050"/>
      <c r="AQ77" s="1050"/>
    </row>
    <row r="78" spans="2:43" ht="13.9" customHeight="1">
      <c r="B78" s="59"/>
      <c r="C78" s="113" t="s">
        <v>438</v>
      </c>
      <c r="D78" s="1049"/>
      <c r="E78" s="1050"/>
      <c r="F78" s="1050"/>
      <c r="G78" s="1050"/>
      <c r="H78" s="1050"/>
      <c r="I78" s="1050"/>
      <c r="J78" s="1050"/>
      <c r="K78" s="1050"/>
      <c r="L78" s="1050"/>
      <c r="M78" s="1050"/>
      <c r="N78" s="1050"/>
      <c r="O78" s="1050"/>
      <c r="P78" s="1050"/>
      <c r="Q78" s="1050"/>
      <c r="R78" s="1050"/>
      <c r="S78" s="1050"/>
      <c r="T78" s="1050"/>
      <c r="U78" s="1050"/>
      <c r="V78" s="1050"/>
      <c r="W78" s="1050"/>
      <c r="X78" s="1049"/>
      <c r="Y78" s="1050"/>
      <c r="Z78" s="1050"/>
      <c r="AA78" s="1050"/>
      <c r="AB78" s="1050"/>
      <c r="AC78" s="1050"/>
      <c r="AD78" s="1050"/>
      <c r="AE78" s="1050"/>
      <c r="AF78" s="1050"/>
      <c r="AG78" s="1050"/>
      <c r="AH78" s="1050"/>
      <c r="AI78" s="1050"/>
      <c r="AJ78" s="1050"/>
      <c r="AK78" s="1050"/>
      <c r="AL78" s="1050"/>
      <c r="AM78" s="1050"/>
      <c r="AN78" s="1050"/>
      <c r="AO78" s="1050"/>
      <c r="AP78" s="1050"/>
      <c r="AQ78" s="1050"/>
    </row>
    <row r="79" spans="2:43" ht="13.9" customHeight="1">
      <c r="B79" s="59"/>
      <c r="C79" s="33" t="s">
        <v>437</v>
      </c>
      <c r="D79" s="1049"/>
      <c r="E79" s="1050"/>
      <c r="F79" s="1050"/>
      <c r="G79" s="1050"/>
      <c r="H79" s="1050"/>
      <c r="I79" s="1050"/>
      <c r="J79" s="1050"/>
      <c r="K79" s="1050"/>
      <c r="L79" s="1050"/>
      <c r="M79" s="1050"/>
      <c r="N79" s="1050"/>
      <c r="O79" s="1050"/>
      <c r="P79" s="1050"/>
      <c r="Q79" s="1050"/>
      <c r="R79" s="1050"/>
      <c r="S79" s="1050"/>
      <c r="T79" s="1050"/>
      <c r="U79" s="1050"/>
      <c r="V79" s="1050"/>
      <c r="W79" s="1050"/>
      <c r="X79" s="1049"/>
      <c r="Y79" s="1050"/>
      <c r="Z79" s="1050"/>
      <c r="AA79" s="1050"/>
      <c r="AB79" s="1050"/>
      <c r="AC79" s="1050"/>
      <c r="AD79" s="1050"/>
      <c r="AE79" s="1050"/>
      <c r="AF79" s="1050"/>
      <c r="AG79" s="1050"/>
      <c r="AH79" s="1050"/>
      <c r="AI79" s="1050"/>
      <c r="AJ79" s="1050"/>
      <c r="AK79" s="1050"/>
      <c r="AL79" s="1050"/>
      <c r="AM79" s="1050"/>
      <c r="AN79" s="1050"/>
      <c r="AO79" s="1050"/>
      <c r="AP79" s="1050"/>
      <c r="AQ79" s="1050"/>
    </row>
    <row r="80" spans="2:43" ht="13.9" customHeight="1">
      <c r="B80" s="59"/>
      <c r="C80" s="33" t="s">
        <v>437</v>
      </c>
      <c r="D80" s="1049"/>
      <c r="E80" s="1050"/>
      <c r="F80" s="1050"/>
      <c r="G80" s="1050"/>
      <c r="H80" s="1050"/>
      <c r="I80" s="1050"/>
      <c r="J80" s="1050"/>
      <c r="K80" s="1050"/>
      <c r="L80" s="1050"/>
      <c r="M80" s="1050"/>
      <c r="N80" s="1050"/>
      <c r="O80" s="1050"/>
      <c r="P80" s="1050"/>
      <c r="Q80" s="1050"/>
      <c r="R80" s="1050"/>
      <c r="S80" s="1050"/>
      <c r="T80" s="1050"/>
      <c r="U80" s="1050"/>
      <c r="V80" s="1050"/>
      <c r="W80" s="1050"/>
      <c r="X80" s="1049"/>
      <c r="Y80" s="1050"/>
      <c r="Z80" s="1050"/>
      <c r="AA80" s="1050"/>
      <c r="AB80" s="1050"/>
      <c r="AC80" s="1050"/>
      <c r="AD80" s="1050"/>
      <c r="AE80" s="1050"/>
      <c r="AF80" s="1050"/>
      <c r="AG80" s="1050"/>
      <c r="AH80" s="1050"/>
      <c r="AI80" s="1050"/>
      <c r="AJ80" s="1050"/>
      <c r="AK80" s="1050"/>
      <c r="AL80" s="1050"/>
      <c r="AM80" s="1050"/>
      <c r="AN80" s="1050"/>
      <c r="AO80" s="1050"/>
      <c r="AP80" s="1050"/>
      <c r="AQ80" s="1050"/>
    </row>
    <row r="81" spans="2:43" ht="13.9" customHeight="1">
      <c r="B81" s="59"/>
      <c r="C81" s="59" t="s">
        <v>439</v>
      </c>
      <c r="D81" s="1049"/>
      <c r="E81" s="1050"/>
      <c r="F81" s="1050"/>
      <c r="G81" s="1050"/>
      <c r="H81" s="1050"/>
      <c r="I81" s="1050"/>
      <c r="J81" s="1050"/>
      <c r="K81" s="1050"/>
      <c r="L81" s="1050"/>
      <c r="M81" s="1050"/>
      <c r="N81" s="1050"/>
      <c r="O81" s="1050"/>
      <c r="P81" s="1050"/>
      <c r="Q81" s="1050"/>
      <c r="R81" s="1050"/>
      <c r="S81" s="1050"/>
      <c r="T81" s="1050"/>
      <c r="U81" s="1050"/>
      <c r="V81" s="1050"/>
      <c r="W81" s="1050"/>
      <c r="X81" s="1049"/>
      <c r="Y81" s="1050"/>
      <c r="Z81" s="1050"/>
      <c r="AA81" s="1050"/>
      <c r="AB81" s="1050"/>
      <c r="AC81" s="1050"/>
      <c r="AD81" s="1050"/>
      <c r="AE81" s="1050"/>
      <c r="AF81" s="1050"/>
      <c r="AG81" s="1050"/>
      <c r="AH81" s="1050"/>
      <c r="AI81" s="1050"/>
      <c r="AJ81" s="1050"/>
      <c r="AK81" s="1050"/>
      <c r="AL81" s="1050"/>
      <c r="AM81" s="1050"/>
      <c r="AN81" s="1050"/>
      <c r="AO81" s="1050"/>
      <c r="AP81" s="1050"/>
      <c r="AQ81" s="1050"/>
    </row>
    <row r="82" spans="2:43" ht="13.9" customHeight="1">
      <c r="B82" s="59"/>
      <c r="C82" s="33" t="s">
        <v>437</v>
      </c>
      <c r="D82" s="1049"/>
      <c r="E82" s="1050"/>
      <c r="F82" s="1050"/>
      <c r="G82" s="1050"/>
      <c r="H82" s="1050"/>
      <c r="I82" s="1050"/>
      <c r="J82" s="1050"/>
      <c r="K82" s="1050"/>
      <c r="L82" s="1050"/>
      <c r="M82" s="1050"/>
      <c r="N82" s="1050"/>
      <c r="O82" s="1050"/>
      <c r="P82" s="1050"/>
      <c r="Q82" s="1050"/>
      <c r="R82" s="1050"/>
      <c r="S82" s="1050"/>
      <c r="T82" s="1050"/>
      <c r="U82" s="1050"/>
      <c r="V82" s="1050"/>
      <c r="W82" s="1050"/>
      <c r="X82" s="1049"/>
      <c r="Y82" s="1050"/>
      <c r="Z82" s="1050"/>
      <c r="AA82" s="1050"/>
      <c r="AB82" s="1050"/>
      <c r="AC82" s="1050"/>
      <c r="AD82" s="1050"/>
      <c r="AE82" s="1050"/>
      <c r="AF82" s="1050"/>
      <c r="AG82" s="1050"/>
      <c r="AH82" s="1050"/>
      <c r="AI82" s="1050"/>
      <c r="AJ82" s="1050"/>
      <c r="AK82" s="1050"/>
      <c r="AL82" s="1050"/>
      <c r="AM82" s="1050"/>
      <c r="AN82" s="1050"/>
      <c r="AO82" s="1050"/>
      <c r="AP82" s="1050"/>
      <c r="AQ82" s="1050"/>
    </row>
    <row r="83" spans="2:43" ht="13.9" customHeight="1">
      <c r="B83" s="59"/>
      <c r="C83" s="33" t="s">
        <v>437</v>
      </c>
      <c r="D83" s="1049"/>
      <c r="E83" s="1050"/>
      <c r="F83" s="1050"/>
      <c r="G83" s="1050"/>
      <c r="H83" s="1050"/>
      <c r="I83" s="1050"/>
      <c r="J83" s="1050"/>
      <c r="K83" s="1050"/>
      <c r="L83" s="1050"/>
      <c r="M83" s="1050"/>
      <c r="N83" s="1050"/>
      <c r="O83" s="1050"/>
      <c r="P83" s="1050"/>
      <c r="Q83" s="1050"/>
      <c r="R83" s="1050"/>
      <c r="S83" s="1050"/>
      <c r="T83" s="1050"/>
      <c r="U83" s="1050"/>
      <c r="V83" s="1050"/>
      <c r="W83" s="1050"/>
      <c r="X83" s="1049"/>
      <c r="Y83" s="1050"/>
      <c r="Z83" s="1050"/>
      <c r="AA83" s="1050"/>
      <c r="AB83" s="1050"/>
      <c r="AC83" s="1050"/>
      <c r="AD83" s="1050"/>
      <c r="AE83" s="1050"/>
      <c r="AF83" s="1050"/>
      <c r="AG83" s="1050"/>
      <c r="AH83" s="1050"/>
      <c r="AI83" s="1050"/>
      <c r="AJ83" s="1050"/>
      <c r="AK83" s="1050"/>
      <c r="AL83" s="1050"/>
      <c r="AM83" s="1050"/>
      <c r="AN83" s="1050"/>
      <c r="AO83" s="1050"/>
      <c r="AP83" s="1050"/>
      <c r="AQ83" s="1050"/>
    </row>
    <row r="84" spans="2:43" ht="13.9" customHeight="1">
      <c r="B84" s="59"/>
      <c r="C84" s="49"/>
      <c r="D84" s="1049"/>
      <c r="E84" s="1050"/>
      <c r="F84" s="1050"/>
      <c r="G84" s="1050"/>
      <c r="H84" s="1050"/>
      <c r="I84" s="1050"/>
      <c r="J84" s="1050"/>
      <c r="K84" s="1050"/>
      <c r="L84" s="1050"/>
      <c r="M84" s="1050"/>
      <c r="N84" s="1050"/>
      <c r="O84" s="1050"/>
      <c r="P84" s="1050"/>
      <c r="Q84" s="1050"/>
      <c r="R84" s="1050"/>
      <c r="S84" s="1050"/>
      <c r="T84" s="1050"/>
      <c r="U84" s="1050"/>
      <c r="V84" s="1050"/>
      <c r="W84" s="1050"/>
      <c r="X84" s="1049"/>
      <c r="Y84" s="1050"/>
      <c r="Z84" s="1050"/>
      <c r="AA84" s="1050"/>
      <c r="AB84" s="1050"/>
      <c r="AC84" s="1050"/>
      <c r="AD84" s="1050"/>
      <c r="AE84" s="1050"/>
      <c r="AF84" s="1050"/>
      <c r="AG84" s="1050"/>
      <c r="AH84" s="1050"/>
      <c r="AI84" s="1050"/>
      <c r="AJ84" s="1050"/>
      <c r="AK84" s="1050"/>
      <c r="AL84" s="1050"/>
      <c r="AM84" s="1050"/>
      <c r="AN84" s="1050"/>
      <c r="AO84" s="1050"/>
      <c r="AP84" s="1050"/>
      <c r="AQ84" s="1050"/>
    </row>
    <row r="85" spans="2:43" ht="13.9" customHeight="1">
      <c r="B85" s="59"/>
      <c r="C85" s="111" t="s">
        <v>16</v>
      </c>
      <c r="D85" s="1049"/>
      <c r="E85" s="1050"/>
      <c r="F85" s="1050"/>
      <c r="G85" s="1050"/>
      <c r="H85" s="1050"/>
      <c r="I85" s="1050"/>
      <c r="J85" s="1050"/>
      <c r="K85" s="1050"/>
      <c r="L85" s="1050"/>
      <c r="M85" s="1050"/>
      <c r="N85" s="1050"/>
      <c r="O85" s="1050"/>
      <c r="P85" s="1050"/>
      <c r="Q85" s="1050"/>
      <c r="R85" s="1050"/>
      <c r="S85" s="1050"/>
      <c r="T85" s="1050"/>
      <c r="U85" s="1050"/>
      <c r="V85" s="1050"/>
      <c r="W85" s="1050"/>
      <c r="X85" s="1049"/>
      <c r="Y85" s="1050"/>
      <c r="Z85" s="1050"/>
      <c r="AA85" s="1050"/>
      <c r="AB85" s="1050"/>
      <c r="AC85" s="1050"/>
      <c r="AD85" s="1050"/>
      <c r="AE85" s="1050"/>
      <c r="AF85" s="1050"/>
      <c r="AG85" s="1050"/>
      <c r="AH85" s="1050"/>
      <c r="AI85" s="1050"/>
      <c r="AJ85" s="1050"/>
      <c r="AK85" s="1050"/>
      <c r="AL85" s="1050"/>
      <c r="AM85" s="1050"/>
      <c r="AN85" s="1050"/>
      <c r="AO85" s="1050"/>
      <c r="AP85" s="1050"/>
      <c r="AQ85" s="1050"/>
    </row>
    <row r="86" spans="2:43" ht="13.9" customHeight="1">
      <c r="B86" s="59"/>
      <c r="C86" s="33" t="s">
        <v>437</v>
      </c>
      <c r="D86" s="1049"/>
      <c r="E86" s="1050"/>
      <c r="F86" s="1050"/>
      <c r="G86" s="1050"/>
      <c r="H86" s="1050"/>
      <c r="I86" s="1050"/>
      <c r="J86" s="1050"/>
      <c r="K86" s="1050"/>
      <c r="L86" s="1050"/>
      <c r="M86" s="1050"/>
      <c r="N86" s="1050"/>
      <c r="O86" s="1050"/>
      <c r="P86" s="1050"/>
      <c r="Q86" s="1050"/>
      <c r="R86" s="1050"/>
      <c r="S86" s="1050"/>
      <c r="T86" s="1050"/>
      <c r="U86" s="1050"/>
      <c r="V86" s="1050"/>
      <c r="W86" s="1050"/>
      <c r="X86" s="1049"/>
      <c r="Y86" s="1050"/>
      <c r="Z86" s="1050"/>
      <c r="AA86" s="1050"/>
      <c r="AB86" s="1050"/>
      <c r="AC86" s="1050"/>
      <c r="AD86" s="1050"/>
      <c r="AE86" s="1050"/>
      <c r="AF86" s="1050"/>
      <c r="AG86" s="1050"/>
      <c r="AH86" s="1050"/>
      <c r="AI86" s="1050"/>
      <c r="AJ86" s="1050"/>
      <c r="AK86" s="1050"/>
      <c r="AL86" s="1050"/>
      <c r="AM86" s="1050"/>
      <c r="AN86" s="1050"/>
      <c r="AO86" s="1050"/>
      <c r="AP86" s="1050"/>
      <c r="AQ86" s="1050"/>
    </row>
    <row r="87" spans="2:43" ht="13.9" customHeight="1">
      <c r="B87" s="59"/>
      <c r="C87" s="33" t="s">
        <v>437</v>
      </c>
      <c r="D87" s="1049"/>
      <c r="E87" s="1050"/>
      <c r="F87" s="1050"/>
      <c r="G87" s="1050"/>
      <c r="H87" s="1050"/>
      <c r="I87" s="1050"/>
      <c r="J87" s="1050"/>
      <c r="K87" s="1050"/>
      <c r="L87" s="1050"/>
      <c r="M87" s="1050"/>
      <c r="N87" s="1050"/>
      <c r="O87" s="1050"/>
      <c r="P87" s="1050"/>
      <c r="Q87" s="1050"/>
      <c r="R87" s="1050"/>
      <c r="S87" s="1050"/>
      <c r="T87" s="1050"/>
      <c r="U87" s="1050"/>
      <c r="V87" s="1050"/>
      <c r="W87" s="1050"/>
      <c r="X87" s="1049"/>
      <c r="Y87" s="1050"/>
      <c r="Z87" s="1050"/>
      <c r="AA87" s="1050"/>
      <c r="AB87" s="1050"/>
      <c r="AC87" s="1050"/>
      <c r="AD87" s="1050"/>
      <c r="AE87" s="1050"/>
      <c r="AF87" s="1050"/>
      <c r="AG87" s="1050"/>
      <c r="AH87" s="1050"/>
      <c r="AI87" s="1050"/>
      <c r="AJ87" s="1050"/>
      <c r="AK87" s="1050"/>
      <c r="AL87" s="1050"/>
      <c r="AM87" s="1050"/>
      <c r="AN87" s="1050"/>
      <c r="AO87" s="1050"/>
      <c r="AP87" s="1050"/>
      <c r="AQ87" s="1050"/>
    </row>
    <row r="88" spans="2:43" ht="13.9" customHeight="1">
      <c r="B88" s="59"/>
      <c r="C88" s="49"/>
      <c r="D88" s="1049"/>
      <c r="E88" s="1050"/>
      <c r="F88" s="1050"/>
      <c r="G88" s="1050"/>
      <c r="H88" s="1050"/>
      <c r="I88" s="1050"/>
      <c r="J88" s="1050"/>
      <c r="K88" s="1050"/>
      <c r="L88" s="1050"/>
      <c r="M88" s="1050"/>
      <c r="N88" s="1050"/>
      <c r="O88" s="1050"/>
      <c r="P88" s="1050"/>
      <c r="Q88" s="1050"/>
      <c r="R88" s="1050"/>
      <c r="S88" s="1050"/>
      <c r="T88" s="1050"/>
      <c r="U88" s="1050"/>
      <c r="V88" s="1050"/>
      <c r="W88" s="1050"/>
      <c r="X88" s="1049"/>
      <c r="Y88" s="1050"/>
      <c r="Z88" s="1050"/>
      <c r="AA88" s="1050"/>
      <c r="AB88" s="1050"/>
      <c r="AC88" s="1050"/>
      <c r="AD88" s="1050"/>
      <c r="AE88" s="1050"/>
      <c r="AF88" s="1050"/>
      <c r="AG88" s="1050"/>
      <c r="AH88" s="1050"/>
      <c r="AI88" s="1050"/>
      <c r="AJ88" s="1050"/>
      <c r="AK88" s="1050"/>
      <c r="AL88" s="1050"/>
      <c r="AM88" s="1050"/>
      <c r="AN88" s="1050"/>
      <c r="AO88" s="1050"/>
      <c r="AP88" s="1050"/>
      <c r="AQ88" s="1050"/>
    </row>
    <row r="89" spans="2:43" ht="13.9" customHeight="1">
      <c r="B89" s="59"/>
      <c r="C89" s="111" t="s">
        <v>17</v>
      </c>
      <c r="D89" s="1049"/>
      <c r="E89" s="1050"/>
      <c r="F89" s="1050"/>
      <c r="G89" s="1050"/>
      <c r="H89" s="1050"/>
      <c r="I89" s="1050"/>
      <c r="J89" s="1050"/>
      <c r="K89" s="1050"/>
      <c r="L89" s="1050"/>
      <c r="M89" s="1050"/>
      <c r="N89" s="1050"/>
      <c r="O89" s="1050"/>
      <c r="P89" s="1050"/>
      <c r="Q89" s="1050"/>
      <c r="R89" s="1050"/>
      <c r="S89" s="1050"/>
      <c r="T89" s="1050"/>
      <c r="U89" s="1050"/>
      <c r="V89" s="1050"/>
      <c r="W89" s="1050"/>
      <c r="X89" s="1049"/>
      <c r="Y89" s="1050"/>
      <c r="Z89" s="1050"/>
      <c r="AA89" s="1050"/>
      <c r="AB89" s="1050"/>
      <c r="AC89" s="1050"/>
      <c r="AD89" s="1050"/>
      <c r="AE89" s="1050"/>
      <c r="AF89" s="1050"/>
      <c r="AG89" s="1050"/>
      <c r="AH89" s="1050"/>
      <c r="AI89" s="1050"/>
      <c r="AJ89" s="1050"/>
      <c r="AK89" s="1050"/>
      <c r="AL89" s="1050"/>
      <c r="AM89" s="1050"/>
      <c r="AN89" s="1050"/>
      <c r="AO89" s="1050"/>
      <c r="AP89" s="1050"/>
      <c r="AQ89" s="1050"/>
    </row>
    <row r="90" spans="2:43" ht="13.9" customHeight="1">
      <c r="B90" s="59"/>
      <c r="C90" s="33" t="s">
        <v>437</v>
      </c>
      <c r="D90" s="1049"/>
      <c r="E90" s="1050"/>
      <c r="F90" s="1050"/>
      <c r="G90" s="1050"/>
      <c r="H90" s="1050"/>
      <c r="I90" s="1050"/>
      <c r="J90" s="1050"/>
      <c r="K90" s="1050"/>
      <c r="L90" s="1050"/>
      <c r="M90" s="1050"/>
      <c r="N90" s="1050"/>
      <c r="O90" s="1050"/>
      <c r="P90" s="1050"/>
      <c r="Q90" s="1050"/>
      <c r="R90" s="1050"/>
      <c r="S90" s="1050"/>
      <c r="T90" s="1050"/>
      <c r="U90" s="1050"/>
      <c r="V90" s="1050"/>
      <c r="W90" s="1050"/>
      <c r="X90" s="1049"/>
      <c r="Y90" s="1050"/>
      <c r="Z90" s="1050"/>
      <c r="AA90" s="1050"/>
      <c r="AB90" s="1050"/>
      <c r="AC90" s="1050"/>
      <c r="AD90" s="1050"/>
      <c r="AE90" s="1050"/>
      <c r="AF90" s="1050"/>
      <c r="AG90" s="1050"/>
      <c r="AH90" s="1050"/>
      <c r="AI90" s="1050"/>
      <c r="AJ90" s="1050"/>
      <c r="AK90" s="1050"/>
      <c r="AL90" s="1050"/>
      <c r="AM90" s="1050"/>
      <c r="AN90" s="1050"/>
      <c r="AO90" s="1050"/>
      <c r="AP90" s="1050"/>
      <c r="AQ90" s="1050"/>
    </row>
    <row r="91" spans="2:43" ht="13.9" customHeight="1">
      <c r="B91" s="59"/>
      <c r="C91" s="33" t="s">
        <v>437</v>
      </c>
      <c r="D91" s="1049"/>
      <c r="E91" s="1050"/>
      <c r="F91" s="1050"/>
      <c r="G91" s="1050"/>
      <c r="H91" s="1050"/>
      <c r="I91" s="1050"/>
      <c r="J91" s="1050"/>
      <c r="K91" s="1050"/>
      <c r="L91" s="1050"/>
      <c r="M91" s="1050"/>
      <c r="N91" s="1050"/>
      <c r="O91" s="1050"/>
      <c r="P91" s="1050"/>
      <c r="Q91" s="1050"/>
      <c r="R91" s="1050"/>
      <c r="S91" s="1050"/>
      <c r="T91" s="1050"/>
      <c r="U91" s="1050"/>
      <c r="V91" s="1050"/>
      <c r="W91" s="1050"/>
      <c r="X91" s="1049"/>
      <c r="Y91" s="1050"/>
      <c r="Z91" s="1050"/>
      <c r="AA91" s="1050"/>
      <c r="AB91" s="1050"/>
      <c r="AC91" s="1050"/>
      <c r="AD91" s="1050"/>
      <c r="AE91" s="1050"/>
      <c r="AF91" s="1050"/>
      <c r="AG91" s="1050"/>
      <c r="AH91" s="1050"/>
      <c r="AI91" s="1050"/>
      <c r="AJ91" s="1050"/>
      <c r="AK91" s="1050"/>
      <c r="AL91" s="1050"/>
      <c r="AM91" s="1050"/>
      <c r="AN91" s="1050"/>
      <c r="AO91" s="1050"/>
      <c r="AP91" s="1050"/>
      <c r="AQ91" s="1050"/>
    </row>
    <row r="92" spans="2:43" ht="13.9" customHeight="1">
      <c r="B92" s="33"/>
      <c r="C92" s="33"/>
      <c r="D92" s="1051"/>
      <c r="E92" s="1052"/>
      <c r="F92" s="1052"/>
      <c r="G92" s="1052"/>
      <c r="H92" s="1052"/>
      <c r="I92" s="1052"/>
      <c r="J92" s="1052"/>
      <c r="K92" s="1052"/>
      <c r="L92" s="1052"/>
      <c r="M92" s="1052"/>
      <c r="N92" s="1052"/>
      <c r="O92" s="1052"/>
      <c r="P92" s="1052"/>
      <c r="Q92" s="1052"/>
      <c r="R92" s="1052"/>
      <c r="S92" s="1052"/>
      <c r="T92" s="1052"/>
      <c r="U92" s="1052"/>
      <c r="V92" s="1052"/>
      <c r="W92" s="1052"/>
      <c r="X92" s="1051"/>
      <c r="Y92" s="1052"/>
      <c r="Z92" s="1052"/>
      <c r="AA92" s="1052"/>
      <c r="AB92" s="1052"/>
      <c r="AC92" s="1052"/>
      <c r="AD92" s="1052"/>
      <c r="AE92" s="1052"/>
      <c r="AF92" s="1052"/>
      <c r="AG92" s="1052"/>
      <c r="AH92" s="1052"/>
      <c r="AI92" s="1052"/>
      <c r="AJ92" s="1052"/>
      <c r="AK92" s="1052"/>
      <c r="AL92" s="1052"/>
      <c r="AM92" s="1052"/>
      <c r="AN92" s="1052"/>
      <c r="AO92" s="1052"/>
      <c r="AP92" s="1052"/>
      <c r="AQ92" s="1052"/>
    </row>
    <row r="93" spans="2:43">
      <c r="B93" s="61"/>
      <c r="C93" s="125" t="s">
        <v>440</v>
      </c>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row>
    <row r="95" spans="2:43">
      <c r="B95" s="259" t="s">
        <v>470</v>
      </c>
      <c r="C95" s="259"/>
      <c r="D95" s="485"/>
      <c r="E95" s="485"/>
      <c r="F95" s="485"/>
      <c r="G95" s="485"/>
      <c r="H95" s="485"/>
    </row>
    <row r="96" spans="2:43">
      <c r="B96" s="259" t="s">
        <v>471</v>
      </c>
      <c r="C96" s="259"/>
      <c r="D96" s="485"/>
      <c r="E96" s="485"/>
      <c r="F96" s="485"/>
      <c r="G96" s="485"/>
      <c r="H96" s="485"/>
    </row>
  </sheetData>
  <mergeCells count="24">
    <mergeCell ref="AP10:AQ10"/>
    <mergeCell ref="AP11:AP12"/>
    <mergeCell ref="AQ11:AQ12"/>
    <mergeCell ref="F10:F12"/>
    <mergeCell ref="X10:AF10"/>
    <mergeCell ref="X11:X12"/>
    <mergeCell ref="AG10:AO10"/>
    <mergeCell ref="AG11:AG12"/>
    <mergeCell ref="D13:W92"/>
    <mergeCell ref="X13:AQ92"/>
    <mergeCell ref="B10:B12"/>
    <mergeCell ref="C10:C12"/>
    <mergeCell ref="D10:D12"/>
    <mergeCell ref="G10:G12"/>
    <mergeCell ref="O10:W10"/>
    <mergeCell ref="O11:O12"/>
    <mergeCell ref="J10:J12"/>
    <mergeCell ref="K10:K12"/>
    <mergeCell ref="L10:L12"/>
    <mergeCell ref="H10:H12"/>
    <mergeCell ref="M10:M12"/>
    <mergeCell ref="N10:N12"/>
    <mergeCell ref="I10:I12"/>
    <mergeCell ref="E10:E12"/>
  </mergeCells>
  <printOptions verticalCentered="1"/>
  <pageMargins left="0.23622047244094491" right="0.23622047244094491" top="0.23622047244094491" bottom="0.23622047244094491" header="0.23622047244094491" footer="0.23622047244094491"/>
  <pageSetup paperSize="9" scale="40" orientation="landscape" r:id="rId1"/>
  <headerFooter alignWithMargins="0"/>
  <colBreaks count="1" manualBreakCount="1">
    <brk id="23" max="9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K97"/>
  <sheetViews>
    <sheetView showGridLines="0" view="pageBreakPreview" topLeftCell="A13" zoomScale="52" zoomScaleNormal="80" zoomScaleSheetLayoutView="45" workbookViewId="0">
      <selection activeCell="D13" sqref="D13:O92"/>
    </sheetView>
  </sheetViews>
  <sheetFormatPr defaultColWidth="9.28515625" defaultRowHeight="13.9"/>
  <cols>
    <col min="1" max="1" width="4.5703125" style="23" customWidth="1"/>
    <col min="2" max="2" width="8.28515625" style="23" customWidth="1"/>
    <col min="3" max="3" width="46.42578125" style="23" customWidth="1"/>
    <col min="4" max="7" width="17.7109375" style="23" customWidth="1"/>
    <col min="8" max="8" width="16.7109375" style="23" customWidth="1"/>
    <col min="9" max="10" width="15.5703125" style="23" customWidth="1"/>
    <col min="11" max="11" width="15.28515625" style="23" customWidth="1"/>
    <col min="12" max="12" width="14.42578125" style="23" customWidth="1"/>
    <col min="13" max="13" width="14.7109375" style="23" customWidth="1"/>
    <col min="14" max="14" width="16.7109375" style="23" customWidth="1"/>
    <col min="15" max="15" width="13.28515625" style="23" customWidth="1"/>
    <col min="16" max="19" width="14.42578125" style="23" customWidth="1"/>
    <col min="20" max="20" width="12" style="23" customWidth="1"/>
    <col min="21" max="21" width="13.28515625" style="23" bestFit="1" customWidth="1"/>
    <col min="22" max="24" width="12.5703125" style="23" customWidth="1"/>
    <col min="25" max="25" width="14.7109375" style="23" customWidth="1"/>
    <col min="26" max="26" width="12.7109375" style="23" customWidth="1"/>
    <col min="27" max="27" width="14.42578125" style="23" customWidth="1"/>
    <col min="28" max="28" width="16" style="23" customWidth="1"/>
    <col min="29" max="29" width="12.7109375" style="23" customWidth="1"/>
    <col min="30" max="30" width="14" style="23" customWidth="1"/>
    <col min="31" max="33" width="12.7109375" style="23" customWidth="1"/>
    <col min="34" max="34" width="15.28515625" style="23" customWidth="1"/>
    <col min="35" max="35" width="12.5703125" style="23" customWidth="1"/>
    <col min="36" max="36" width="13.42578125" style="23" customWidth="1"/>
    <col min="37" max="37" width="13.5703125" style="23" customWidth="1"/>
    <col min="38" max="40" width="9.28515625" style="23"/>
    <col min="41" max="41" width="11.28515625" style="23" customWidth="1"/>
    <col min="42" max="16384" width="9.28515625" style="23"/>
  </cols>
  <sheetData>
    <row r="1" spans="2:37" ht="15.75" customHeight="1"/>
    <row r="2" spans="2:37" ht="15" customHeight="1">
      <c r="C2" s="126"/>
      <c r="D2" s="126"/>
      <c r="E2" s="126"/>
      <c r="F2" s="126"/>
      <c r="G2" s="126"/>
      <c r="H2" s="152" t="str">
        <f>Index!B2</f>
        <v>AMRAVATI POWER TRANSMISSION CO. LTD. (APTCL)</v>
      </c>
      <c r="I2" s="126"/>
      <c r="J2" s="126"/>
      <c r="K2" s="126"/>
      <c r="L2" s="126"/>
      <c r="M2" s="152"/>
      <c r="N2" s="152"/>
      <c r="O2" s="152"/>
    </row>
    <row r="3" spans="2:37" ht="15" customHeight="1">
      <c r="C3" s="127"/>
      <c r="D3" s="127"/>
      <c r="E3" s="127"/>
      <c r="F3" s="127"/>
      <c r="G3" s="127"/>
      <c r="H3" s="312" t="s">
        <v>472</v>
      </c>
      <c r="I3" s="127"/>
      <c r="J3" s="127"/>
      <c r="K3" s="127"/>
      <c r="L3" s="127"/>
      <c r="M3" s="153"/>
      <c r="N3" s="153"/>
      <c r="O3" s="153"/>
      <c r="P3" s="24"/>
      <c r="Q3" s="24"/>
      <c r="R3" s="24"/>
      <c r="S3" s="24"/>
    </row>
    <row r="4" spans="2:37" ht="15" customHeight="1">
      <c r="C4" s="128"/>
      <c r="D4" s="128"/>
      <c r="E4" s="128"/>
      <c r="F4" s="128"/>
      <c r="G4" s="128"/>
      <c r="H4" s="130" t="s">
        <v>473</v>
      </c>
      <c r="I4" s="128"/>
      <c r="J4" s="128"/>
      <c r="K4" s="128"/>
      <c r="L4" s="128"/>
      <c r="M4" s="118"/>
      <c r="N4" s="118"/>
      <c r="O4" s="118"/>
      <c r="P4" s="24"/>
      <c r="Q4" s="24"/>
      <c r="R4" s="24"/>
      <c r="S4" s="24"/>
    </row>
    <row r="5" spans="2:37">
      <c r="C5" s="25"/>
      <c r="D5" s="25"/>
      <c r="E5" s="25"/>
      <c r="F5" s="25"/>
      <c r="G5" s="25"/>
      <c r="H5" s="57"/>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c r="C6" s="25"/>
      <c r="D6" s="25"/>
      <c r="E6" s="25"/>
      <c r="F6" s="25"/>
      <c r="G6" s="25"/>
      <c r="H6" s="57"/>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row>
    <row r="7" spans="2:37" ht="15.75" customHeight="1">
      <c r="C7" s="57" t="s">
        <v>417</v>
      </c>
      <c r="D7" s="57"/>
      <c r="E7" s="57"/>
      <c r="F7" s="57"/>
      <c r="G7" s="57"/>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row>
    <row r="8" spans="2:37">
      <c r="C8" s="25"/>
      <c r="D8" s="25"/>
      <c r="E8" s="25"/>
      <c r="F8" s="25"/>
      <c r="G8" s="25"/>
      <c r="H8" s="25"/>
      <c r="I8" s="24"/>
      <c r="J8" s="24"/>
      <c r="K8" s="24"/>
      <c r="L8" s="24"/>
      <c r="M8" s="24"/>
      <c r="N8" s="58" t="s">
        <v>194</v>
      </c>
      <c r="O8" s="24"/>
      <c r="P8" s="24"/>
      <c r="Q8" s="24"/>
      <c r="R8" s="24"/>
      <c r="S8" s="24"/>
      <c r="T8" s="24"/>
      <c r="U8" s="24"/>
      <c r="V8" s="58"/>
      <c r="W8" s="24"/>
      <c r="Y8" s="24"/>
      <c r="Z8" s="24"/>
      <c r="AC8" s="58"/>
      <c r="AD8" s="58"/>
      <c r="AE8" s="58"/>
      <c r="AF8" s="58"/>
      <c r="AG8" s="58"/>
      <c r="AH8" s="24"/>
      <c r="AI8" s="24"/>
      <c r="AJ8" s="24"/>
    </row>
    <row r="9" spans="2:37" ht="15" customHeight="1">
      <c r="B9" s="1042" t="s">
        <v>9</v>
      </c>
      <c r="C9" s="1042" t="s">
        <v>418</v>
      </c>
      <c r="D9" s="1042" t="s">
        <v>420</v>
      </c>
      <c r="E9" s="1042" t="s">
        <v>421</v>
      </c>
      <c r="F9" s="1042" t="s">
        <v>474</v>
      </c>
      <c r="G9" s="1042" t="s">
        <v>475</v>
      </c>
      <c r="H9" s="1042" t="s">
        <v>476</v>
      </c>
      <c r="I9" s="1042" t="s">
        <v>477</v>
      </c>
      <c r="J9" s="1042" t="s">
        <v>478</v>
      </c>
      <c r="K9" s="1042" t="s">
        <v>479</v>
      </c>
      <c r="L9" s="1042"/>
      <c r="M9" s="1042"/>
      <c r="N9" s="1042"/>
      <c r="O9" s="1042" t="s">
        <v>480</v>
      </c>
      <c r="P9" s="1072"/>
      <c r="Q9" s="1072"/>
      <c r="R9" s="1072"/>
      <c r="S9" s="1072"/>
      <c r="T9" s="1072"/>
      <c r="U9" s="1072"/>
      <c r="V9" s="1072"/>
    </row>
    <row r="10" spans="2:37" ht="25.5" customHeight="1">
      <c r="B10" s="1042"/>
      <c r="C10" s="1042"/>
      <c r="D10" s="1042"/>
      <c r="E10" s="1042"/>
      <c r="F10" s="1042"/>
      <c r="G10" s="1042"/>
      <c r="H10" s="1042"/>
      <c r="I10" s="1042"/>
      <c r="J10" s="1042"/>
      <c r="K10" s="1042"/>
      <c r="L10" s="1042"/>
      <c r="M10" s="1042"/>
      <c r="N10" s="1042"/>
      <c r="O10" s="1042"/>
      <c r="P10" s="1072"/>
      <c r="Q10" s="1072"/>
      <c r="R10" s="1072"/>
      <c r="S10" s="1072"/>
      <c r="T10" s="1072"/>
      <c r="U10" s="1072"/>
      <c r="V10" s="1072"/>
    </row>
    <row r="11" spans="2:37" ht="49.5" customHeight="1">
      <c r="B11" s="1042"/>
      <c r="C11" s="1042"/>
      <c r="D11" s="1073"/>
      <c r="E11" s="1073"/>
      <c r="F11" s="1073"/>
      <c r="G11" s="1073"/>
      <c r="H11" s="1073"/>
      <c r="I11" s="1073"/>
      <c r="J11" s="1073"/>
      <c r="K11" s="639" t="s">
        <v>481</v>
      </c>
      <c r="L11" s="639" t="s">
        <v>482</v>
      </c>
      <c r="M11" s="313" t="s">
        <v>483</v>
      </c>
      <c r="N11" s="313" t="s">
        <v>484</v>
      </c>
      <c r="O11" s="1042"/>
      <c r="P11" s="1072"/>
      <c r="Q11" s="1072"/>
      <c r="R11" s="1072"/>
      <c r="S11" s="1072"/>
      <c r="T11" s="1072"/>
      <c r="U11" s="1072"/>
      <c r="V11" s="1072"/>
    </row>
    <row r="12" spans="2:37">
      <c r="B12" s="59"/>
      <c r="C12" s="59" t="s">
        <v>44</v>
      </c>
      <c r="D12" s="645"/>
      <c r="E12" s="645"/>
      <c r="F12" s="607"/>
      <c r="G12" s="607"/>
      <c r="H12" s="607"/>
      <c r="I12" s="607"/>
      <c r="J12" s="607"/>
      <c r="K12" s="607"/>
      <c r="L12" s="607"/>
      <c r="M12" s="33"/>
      <c r="N12" s="33"/>
      <c r="O12" s="33"/>
    </row>
    <row r="13" spans="2:37">
      <c r="B13" s="59"/>
      <c r="C13" s="111" t="s">
        <v>435</v>
      </c>
      <c r="D13" s="1063" t="s">
        <v>411</v>
      </c>
      <c r="E13" s="1064"/>
      <c r="F13" s="1064"/>
      <c r="G13" s="1064"/>
      <c r="H13" s="1064"/>
      <c r="I13" s="1064"/>
      <c r="J13" s="1064"/>
      <c r="K13" s="1064"/>
      <c r="L13" s="1064"/>
      <c r="M13" s="1064"/>
      <c r="N13" s="1064"/>
      <c r="O13" s="1065"/>
    </row>
    <row r="14" spans="2:37">
      <c r="B14" s="59"/>
      <c r="C14" s="113" t="s">
        <v>436</v>
      </c>
      <c r="D14" s="1066"/>
      <c r="E14" s="1067"/>
      <c r="F14" s="1067"/>
      <c r="G14" s="1067"/>
      <c r="H14" s="1067"/>
      <c r="I14" s="1067"/>
      <c r="J14" s="1067"/>
      <c r="K14" s="1067"/>
      <c r="L14" s="1067"/>
      <c r="M14" s="1067"/>
      <c r="N14" s="1067"/>
      <c r="O14" s="1068"/>
    </row>
    <row r="15" spans="2:37">
      <c r="B15" s="59"/>
      <c r="C15" s="33" t="s">
        <v>437</v>
      </c>
      <c r="D15" s="1066"/>
      <c r="E15" s="1067"/>
      <c r="F15" s="1067"/>
      <c r="G15" s="1067"/>
      <c r="H15" s="1067"/>
      <c r="I15" s="1067"/>
      <c r="J15" s="1067"/>
      <c r="K15" s="1067"/>
      <c r="L15" s="1067"/>
      <c r="M15" s="1067"/>
      <c r="N15" s="1067"/>
      <c r="O15" s="1068"/>
    </row>
    <row r="16" spans="2:37">
      <c r="B16" s="59"/>
      <c r="C16" s="33" t="s">
        <v>437</v>
      </c>
      <c r="D16" s="1066"/>
      <c r="E16" s="1067"/>
      <c r="F16" s="1067"/>
      <c r="G16" s="1067"/>
      <c r="H16" s="1067"/>
      <c r="I16" s="1067"/>
      <c r="J16" s="1067"/>
      <c r="K16" s="1067"/>
      <c r="L16" s="1067"/>
      <c r="M16" s="1067"/>
      <c r="N16" s="1067"/>
      <c r="O16" s="1068"/>
    </row>
    <row r="17" spans="2:15">
      <c r="B17" s="59"/>
      <c r="C17" s="113" t="s">
        <v>438</v>
      </c>
      <c r="D17" s="1066"/>
      <c r="E17" s="1067"/>
      <c r="F17" s="1067"/>
      <c r="G17" s="1067"/>
      <c r="H17" s="1067"/>
      <c r="I17" s="1067"/>
      <c r="J17" s="1067"/>
      <c r="K17" s="1067"/>
      <c r="L17" s="1067"/>
      <c r="M17" s="1067"/>
      <c r="N17" s="1067"/>
      <c r="O17" s="1068"/>
    </row>
    <row r="18" spans="2:15">
      <c r="B18" s="59"/>
      <c r="C18" s="33" t="s">
        <v>437</v>
      </c>
      <c r="D18" s="1066"/>
      <c r="E18" s="1067"/>
      <c r="F18" s="1067"/>
      <c r="G18" s="1067"/>
      <c r="H18" s="1067"/>
      <c r="I18" s="1067"/>
      <c r="J18" s="1067"/>
      <c r="K18" s="1067"/>
      <c r="L18" s="1067"/>
      <c r="M18" s="1067"/>
      <c r="N18" s="1067"/>
      <c r="O18" s="1068"/>
    </row>
    <row r="19" spans="2:15">
      <c r="B19" s="59"/>
      <c r="C19" s="33" t="s">
        <v>437</v>
      </c>
      <c r="D19" s="1066"/>
      <c r="E19" s="1067"/>
      <c r="F19" s="1067"/>
      <c r="G19" s="1067"/>
      <c r="H19" s="1067"/>
      <c r="I19" s="1067"/>
      <c r="J19" s="1067"/>
      <c r="K19" s="1067"/>
      <c r="L19" s="1067"/>
      <c r="M19" s="1067"/>
      <c r="N19" s="1067"/>
      <c r="O19" s="1068"/>
    </row>
    <row r="20" spans="2:15">
      <c r="B20" s="59"/>
      <c r="C20" s="59" t="s">
        <v>439</v>
      </c>
      <c r="D20" s="1066"/>
      <c r="E20" s="1067"/>
      <c r="F20" s="1067"/>
      <c r="G20" s="1067"/>
      <c r="H20" s="1067"/>
      <c r="I20" s="1067"/>
      <c r="J20" s="1067"/>
      <c r="K20" s="1067"/>
      <c r="L20" s="1067"/>
      <c r="M20" s="1067"/>
      <c r="N20" s="1067"/>
      <c r="O20" s="1068"/>
    </row>
    <row r="21" spans="2:15">
      <c r="B21" s="59"/>
      <c r="C21" s="33" t="s">
        <v>437</v>
      </c>
      <c r="D21" s="1066"/>
      <c r="E21" s="1067"/>
      <c r="F21" s="1067"/>
      <c r="G21" s="1067"/>
      <c r="H21" s="1067"/>
      <c r="I21" s="1067"/>
      <c r="J21" s="1067"/>
      <c r="K21" s="1067"/>
      <c r="L21" s="1067"/>
      <c r="M21" s="1067"/>
      <c r="N21" s="1067"/>
      <c r="O21" s="1068"/>
    </row>
    <row r="22" spans="2:15">
      <c r="B22" s="59"/>
      <c r="C22" s="33" t="s">
        <v>437</v>
      </c>
      <c r="D22" s="1066"/>
      <c r="E22" s="1067"/>
      <c r="F22" s="1067"/>
      <c r="G22" s="1067"/>
      <c r="H22" s="1067"/>
      <c r="I22" s="1067"/>
      <c r="J22" s="1067"/>
      <c r="K22" s="1067"/>
      <c r="L22" s="1067"/>
      <c r="M22" s="1067"/>
      <c r="N22" s="1067"/>
      <c r="O22" s="1068"/>
    </row>
    <row r="23" spans="2:15">
      <c r="B23" s="59"/>
      <c r="C23" s="33"/>
      <c r="D23" s="1066"/>
      <c r="E23" s="1067"/>
      <c r="F23" s="1067"/>
      <c r="G23" s="1067"/>
      <c r="H23" s="1067"/>
      <c r="I23" s="1067"/>
      <c r="J23" s="1067"/>
      <c r="K23" s="1067"/>
      <c r="L23" s="1067"/>
      <c r="M23" s="1067"/>
      <c r="N23" s="1067"/>
      <c r="O23" s="1068"/>
    </row>
    <row r="24" spans="2:15">
      <c r="B24" s="59"/>
      <c r="C24" s="59" t="s">
        <v>11</v>
      </c>
      <c r="D24" s="1066"/>
      <c r="E24" s="1067"/>
      <c r="F24" s="1067"/>
      <c r="G24" s="1067"/>
      <c r="H24" s="1067"/>
      <c r="I24" s="1067"/>
      <c r="J24" s="1067"/>
      <c r="K24" s="1067"/>
      <c r="L24" s="1067"/>
      <c r="M24" s="1067"/>
      <c r="N24" s="1067"/>
      <c r="O24" s="1068"/>
    </row>
    <row r="25" spans="2:15">
      <c r="B25" s="59"/>
      <c r="C25" s="111" t="s">
        <v>435</v>
      </c>
      <c r="D25" s="1066"/>
      <c r="E25" s="1067"/>
      <c r="F25" s="1067"/>
      <c r="G25" s="1067"/>
      <c r="H25" s="1067"/>
      <c r="I25" s="1067"/>
      <c r="J25" s="1067"/>
      <c r="K25" s="1067"/>
      <c r="L25" s="1067"/>
      <c r="M25" s="1067"/>
      <c r="N25" s="1067"/>
      <c r="O25" s="1068"/>
    </row>
    <row r="26" spans="2:15">
      <c r="B26" s="59"/>
      <c r="C26" s="113" t="s">
        <v>436</v>
      </c>
      <c r="D26" s="1066"/>
      <c r="E26" s="1067"/>
      <c r="F26" s="1067"/>
      <c r="G26" s="1067"/>
      <c r="H26" s="1067"/>
      <c r="I26" s="1067"/>
      <c r="J26" s="1067"/>
      <c r="K26" s="1067"/>
      <c r="L26" s="1067"/>
      <c r="M26" s="1067"/>
      <c r="N26" s="1067"/>
      <c r="O26" s="1068"/>
    </row>
    <row r="27" spans="2:15">
      <c r="B27" s="59"/>
      <c r="C27" s="33" t="s">
        <v>437</v>
      </c>
      <c r="D27" s="1066"/>
      <c r="E27" s="1067"/>
      <c r="F27" s="1067"/>
      <c r="G27" s="1067"/>
      <c r="H27" s="1067"/>
      <c r="I27" s="1067"/>
      <c r="J27" s="1067"/>
      <c r="K27" s="1067"/>
      <c r="L27" s="1067"/>
      <c r="M27" s="1067"/>
      <c r="N27" s="1067"/>
      <c r="O27" s="1068"/>
    </row>
    <row r="28" spans="2:15">
      <c r="B28" s="59"/>
      <c r="C28" s="33" t="s">
        <v>437</v>
      </c>
      <c r="D28" s="1066"/>
      <c r="E28" s="1067"/>
      <c r="F28" s="1067"/>
      <c r="G28" s="1067"/>
      <c r="H28" s="1067"/>
      <c r="I28" s="1067"/>
      <c r="J28" s="1067"/>
      <c r="K28" s="1067"/>
      <c r="L28" s="1067"/>
      <c r="M28" s="1067"/>
      <c r="N28" s="1067"/>
      <c r="O28" s="1068"/>
    </row>
    <row r="29" spans="2:15">
      <c r="B29" s="59"/>
      <c r="C29" s="113" t="s">
        <v>438</v>
      </c>
      <c r="D29" s="1066"/>
      <c r="E29" s="1067"/>
      <c r="F29" s="1067"/>
      <c r="G29" s="1067"/>
      <c r="H29" s="1067"/>
      <c r="I29" s="1067"/>
      <c r="J29" s="1067"/>
      <c r="K29" s="1067"/>
      <c r="L29" s="1067"/>
      <c r="M29" s="1067"/>
      <c r="N29" s="1067"/>
      <c r="O29" s="1068"/>
    </row>
    <row r="30" spans="2:15">
      <c r="B30" s="59"/>
      <c r="C30" s="33" t="s">
        <v>437</v>
      </c>
      <c r="D30" s="1066"/>
      <c r="E30" s="1067"/>
      <c r="F30" s="1067"/>
      <c r="G30" s="1067"/>
      <c r="H30" s="1067"/>
      <c r="I30" s="1067"/>
      <c r="J30" s="1067"/>
      <c r="K30" s="1067"/>
      <c r="L30" s="1067"/>
      <c r="M30" s="1067"/>
      <c r="N30" s="1067"/>
      <c r="O30" s="1068"/>
    </row>
    <row r="31" spans="2:15">
      <c r="B31" s="59"/>
      <c r="C31" s="33" t="s">
        <v>437</v>
      </c>
      <c r="D31" s="1066"/>
      <c r="E31" s="1067"/>
      <c r="F31" s="1067"/>
      <c r="G31" s="1067"/>
      <c r="H31" s="1067"/>
      <c r="I31" s="1067"/>
      <c r="J31" s="1067"/>
      <c r="K31" s="1067"/>
      <c r="L31" s="1067"/>
      <c r="M31" s="1067"/>
      <c r="N31" s="1067"/>
      <c r="O31" s="1068"/>
    </row>
    <row r="32" spans="2:15">
      <c r="B32" s="59"/>
      <c r="C32" s="59" t="s">
        <v>439</v>
      </c>
      <c r="D32" s="1066"/>
      <c r="E32" s="1067"/>
      <c r="F32" s="1067"/>
      <c r="G32" s="1067"/>
      <c r="H32" s="1067"/>
      <c r="I32" s="1067"/>
      <c r="J32" s="1067"/>
      <c r="K32" s="1067"/>
      <c r="L32" s="1067"/>
      <c r="M32" s="1067"/>
      <c r="N32" s="1067"/>
      <c r="O32" s="1068"/>
    </row>
    <row r="33" spans="2:15">
      <c r="B33" s="59"/>
      <c r="C33" s="33" t="s">
        <v>437</v>
      </c>
      <c r="D33" s="1066"/>
      <c r="E33" s="1067"/>
      <c r="F33" s="1067"/>
      <c r="G33" s="1067"/>
      <c r="H33" s="1067"/>
      <c r="I33" s="1067"/>
      <c r="J33" s="1067"/>
      <c r="K33" s="1067"/>
      <c r="L33" s="1067"/>
      <c r="M33" s="1067"/>
      <c r="N33" s="1067"/>
      <c r="O33" s="1068"/>
    </row>
    <row r="34" spans="2:15">
      <c r="B34" s="59"/>
      <c r="C34" s="33" t="s">
        <v>437</v>
      </c>
      <c r="D34" s="1066"/>
      <c r="E34" s="1067"/>
      <c r="F34" s="1067"/>
      <c r="G34" s="1067"/>
      <c r="H34" s="1067"/>
      <c r="I34" s="1067"/>
      <c r="J34" s="1067"/>
      <c r="K34" s="1067"/>
      <c r="L34" s="1067"/>
      <c r="M34" s="1067"/>
      <c r="N34" s="1067"/>
      <c r="O34" s="1068"/>
    </row>
    <row r="35" spans="2:15">
      <c r="B35" s="59"/>
      <c r="C35" s="33"/>
      <c r="D35" s="1066"/>
      <c r="E35" s="1067"/>
      <c r="F35" s="1067"/>
      <c r="G35" s="1067"/>
      <c r="H35" s="1067"/>
      <c r="I35" s="1067"/>
      <c r="J35" s="1067"/>
      <c r="K35" s="1067"/>
      <c r="L35" s="1067"/>
      <c r="M35" s="1067"/>
      <c r="N35" s="1067"/>
      <c r="O35" s="1068"/>
    </row>
    <row r="36" spans="2:15">
      <c r="B36" s="59"/>
      <c r="C36" s="59" t="s">
        <v>12</v>
      </c>
      <c r="D36" s="1066"/>
      <c r="E36" s="1067"/>
      <c r="F36" s="1067"/>
      <c r="G36" s="1067"/>
      <c r="H36" s="1067"/>
      <c r="I36" s="1067"/>
      <c r="J36" s="1067"/>
      <c r="K36" s="1067"/>
      <c r="L36" s="1067"/>
      <c r="M36" s="1067"/>
      <c r="N36" s="1067"/>
      <c r="O36" s="1068"/>
    </row>
    <row r="37" spans="2:15">
      <c r="B37" s="59"/>
      <c r="C37" s="111" t="s">
        <v>435</v>
      </c>
      <c r="D37" s="1066"/>
      <c r="E37" s="1067"/>
      <c r="F37" s="1067"/>
      <c r="G37" s="1067"/>
      <c r="H37" s="1067"/>
      <c r="I37" s="1067"/>
      <c r="J37" s="1067"/>
      <c r="K37" s="1067"/>
      <c r="L37" s="1067"/>
      <c r="M37" s="1067"/>
      <c r="N37" s="1067"/>
      <c r="O37" s="1068"/>
    </row>
    <row r="38" spans="2:15">
      <c r="B38" s="59"/>
      <c r="C38" s="113" t="s">
        <v>436</v>
      </c>
      <c r="D38" s="1066"/>
      <c r="E38" s="1067"/>
      <c r="F38" s="1067"/>
      <c r="G38" s="1067"/>
      <c r="H38" s="1067"/>
      <c r="I38" s="1067"/>
      <c r="J38" s="1067"/>
      <c r="K38" s="1067"/>
      <c r="L38" s="1067"/>
      <c r="M38" s="1067"/>
      <c r="N38" s="1067"/>
      <c r="O38" s="1068"/>
    </row>
    <row r="39" spans="2:15">
      <c r="B39" s="59"/>
      <c r="C39" s="33" t="s">
        <v>437</v>
      </c>
      <c r="D39" s="1066"/>
      <c r="E39" s="1067"/>
      <c r="F39" s="1067"/>
      <c r="G39" s="1067"/>
      <c r="H39" s="1067"/>
      <c r="I39" s="1067"/>
      <c r="J39" s="1067"/>
      <c r="K39" s="1067"/>
      <c r="L39" s="1067"/>
      <c r="M39" s="1067"/>
      <c r="N39" s="1067"/>
      <c r="O39" s="1068"/>
    </row>
    <row r="40" spans="2:15">
      <c r="B40" s="59"/>
      <c r="C40" s="33" t="s">
        <v>437</v>
      </c>
      <c r="D40" s="1066"/>
      <c r="E40" s="1067"/>
      <c r="F40" s="1067"/>
      <c r="G40" s="1067"/>
      <c r="H40" s="1067"/>
      <c r="I40" s="1067"/>
      <c r="J40" s="1067"/>
      <c r="K40" s="1067"/>
      <c r="L40" s="1067"/>
      <c r="M40" s="1067"/>
      <c r="N40" s="1067"/>
      <c r="O40" s="1068"/>
    </row>
    <row r="41" spans="2:15">
      <c r="B41" s="59"/>
      <c r="C41" s="113" t="s">
        <v>438</v>
      </c>
      <c r="D41" s="1066"/>
      <c r="E41" s="1067"/>
      <c r="F41" s="1067"/>
      <c r="G41" s="1067"/>
      <c r="H41" s="1067"/>
      <c r="I41" s="1067"/>
      <c r="J41" s="1067"/>
      <c r="K41" s="1067"/>
      <c r="L41" s="1067"/>
      <c r="M41" s="1067"/>
      <c r="N41" s="1067"/>
      <c r="O41" s="1068"/>
    </row>
    <row r="42" spans="2:15">
      <c r="B42" s="59"/>
      <c r="C42" s="33" t="s">
        <v>437</v>
      </c>
      <c r="D42" s="1066"/>
      <c r="E42" s="1067"/>
      <c r="F42" s="1067"/>
      <c r="G42" s="1067"/>
      <c r="H42" s="1067"/>
      <c r="I42" s="1067"/>
      <c r="J42" s="1067"/>
      <c r="K42" s="1067"/>
      <c r="L42" s="1067"/>
      <c r="M42" s="1067"/>
      <c r="N42" s="1067"/>
      <c r="O42" s="1068"/>
    </row>
    <row r="43" spans="2:15">
      <c r="B43" s="59"/>
      <c r="C43" s="33" t="s">
        <v>437</v>
      </c>
      <c r="D43" s="1066"/>
      <c r="E43" s="1067"/>
      <c r="F43" s="1067"/>
      <c r="G43" s="1067"/>
      <c r="H43" s="1067"/>
      <c r="I43" s="1067"/>
      <c r="J43" s="1067"/>
      <c r="K43" s="1067"/>
      <c r="L43" s="1067"/>
      <c r="M43" s="1067"/>
      <c r="N43" s="1067"/>
      <c r="O43" s="1068"/>
    </row>
    <row r="44" spans="2:15">
      <c r="B44" s="59"/>
      <c r="C44" s="59" t="s">
        <v>439</v>
      </c>
      <c r="D44" s="1066"/>
      <c r="E44" s="1067"/>
      <c r="F44" s="1067"/>
      <c r="G44" s="1067"/>
      <c r="H44" s="1067"/>
      <c r="I44" s="1067"/>
      <c r="J44" s="1067"/>
      <c r="K44" s="1067"/>
      <c r="L44" s="1067"/>
      <c r="M44" s="1067"/>
      <c r="N44" s="1067"/>
      <c r="O44" s="1068"/>
    </row>
    <row r="45" spans="2:15">
      <c r="B45" s="59"/>
      <c r="C45" s="33" t="s">
        <v>437</v>
      </c>
      <c r="D45" s="1066"/>
      <c r="E45" s="1067"/>
      <c r="F45" s="1067"/>
      <c r="G45" s="1067"/>
      <c r="H45" s="1067"/>
      <c r="I45" s="1067"/>
      <c r="J45" s="1067"/>
      <c r="K45" s="1067"/>
      <c r="L45" s="1067"/>
      <c r="M45" s="1067"/>
      <c r="N45" s="1067"/>
      <c r="O45" s="1068"/>
    </row>
    <row r="46" spans="2:15">
      <c r="B46" s="59"/>
      <c r="C46" s="33" t="s">
        <v>437</v>
      </c>
      <c r="D46" s="1066"/>
      <c r="E46" s="1067"/>
      <c r="F46" s="1067"/>
      <c r="G46" s="1067"/>
      <c r="H46" s="1067"/>
      <c r="I46" s="1067"/>
      <c r="J46" s="1067"/>
      <c r="K46" s="1067"/>
      <c r="L46" s="1067"/>
      <c r="M46" s="1067"/>
      <c r="N46" s="1067"/>
      <c r="O46" s="1068"/>
    </row>
    <row r="47" spans="2:15">
      <c r="B47" s="59"/>
      <c r="C47" s="33"/>
      <c r="D47" s="1066"/>
      <c r="E47" s="1067"/>
      <c r="F47" s="1067"/>
      <c r="G47" s="1067"/>
      <c r="H47" s="1067"/>
      <c r="I47" s="1067"/>
      <c r="J47" s="1067"/>
      <c r="K47" s="1067"/>
      <c r="L47" s="1067"/>
      <c r="M47" s="1067"/>
      <c r="N47" s="1067"/>
      <c r="O47" s="1068"/>
    </row>
    <row r="48" spans="2:15">
      <c r="B48" s="59"/>
      <c r="C48" s="59" t="s">
        <v>13</v>
      </c>
      <c r="D48" s="1066"/>
      <c r="E48" s="1067"/>
      <c r="F48" s="1067"/>
      <c r="G48" s="1067"/>
      <c r="H48" s="1067"/>
      <c r="I48" s="1067"/>
      <c r="J48" s="1067"/>
      <c r="K48" s="1067"/>
      <c r="L48" s="1067"/>
      <c r="M48" s="1067"/>
      <c r="N48" s="1067"/>
      <c r="O48" s="1068"/>
    </row>
    <row r="49" spans="2:15">
      <c r="B49" s="59"/>
      <c r="C49" s="111" t="s">
        <v>435</v>
      </c>
      <c r="D49" s="1066"/>
      <c r="E49" s="1067"/>
      <c r="F49" s="1067"/>
      <c r="G49" s="1067"/>
      <c r="H49" s="1067"/>
      <c r="I49" s="1067"/>
      <c r="J49" s="1067"/>
      <c r="K49" s="1067"/>
      <c r="L49" s="1067"/>
      <c r="M49" s="1067"/>
      <c r="N49" s="1067"/>
      <c r="O49" s="1068"/>
    </row>
    <row r="50" spans="2:15">
      <c r="B50" s="59"/>
      <c r="C50" s="113" t="s">
        <v>436</v>
      </c>
      <c r="D50" s="1066"/>
      <c r="E50" s="1067"/>
      <c r="F50" s="1067"/>
      <c r="G50" s="1067"/>
      <c r="H50" s="1067"/>
      <c r="I50" s="1067"/>
      <c r="J50" s="1067"/>
      <c r="K50" s="1067"/>
      <c r="L50" s="1067"/>
      <c r="M50" s="1067"/>
      <c r="N50" s="1067"/>
      <c r="O50" s="1068"/>
    </row>
    <row r="51" spans="2:15">
      <c r="B51" s="59"/>
      <c r="C51" s="33" t="s">
        <v>437</v>
      </c>
      <c r="D51" s="1066"/>
      <c r="E51" s="1067"/>
      <c r="F51" s="1067"/>
      <c r="G51" s="1067"/>
      <c r="H51" s="1067"/>
      <c r="I51" s="1067"/>
      <c r="J51" s="1067"/>
      <c r="K51" s="1067"/>
      <c r="L51" s="1067"/>
      <c r="M51" s="1067"/>
      <c r="N51" s="1067"/>
      <c r="O51" s="1068"/>
    </row>
    <row r="52" spans="2:15">
      <c r="B52" s="59"/>
      <c r="C52" s="33" t="s">
        <v>437</v>
      </c>
      <c r="D52" s="1066"/>
      <c r="E52" s="1067"/>
      <c r="F52" s="1067"/>
      <c r="G52" s="1067"/>
      <c r="H52" s="1067"/>
      <c r="I52" s="1067"/>
      <c r="J52" s="1067"/>
      <c r="K52" s="1067"/>
      <c r="L52" s="1067"/>
      <c r="M52" s="1067"/>
      <c r="N52" s="1067"/>
      <c r="O52" s="1068"/>
    </row>
    <row r="53" spans="2:15">
      <c r="B53" s="59"/>
      <c r="C53" s="113" t="s">
        <v>438</v>
      </c>
      <c r="D53" s="1066"/>
      <c r="E53" s="1067"/>
      <c r="F53" s="1067"/>
      <c r="G53" s="1067"/>
      <c r="H53" s="1067"/>
      <c r="I53" s="1067"/>
      <c r="J53" s="1067"/>
      <c r="K53" s="1067"/>
      <c r="L53" s="1067"/>
      <c r="M53" s="1067"/>
      <c r="N53" s="1067"/>
      <c r="O53" s="1068"/>
    </row>
    <row r="54" spans="2:15">
      <c r="B54" s="59"/>
      <c r="C54" s="33" t="s">
        <v>437</v>
      </c>
      <c r="D54" s="1066"/>
      <c r="E54" s="1067"/>
      <c r="F54" s="1067"/>
      <c r="G54" s="1067"/>
      <c r="H54" s="1067"/>
      <c r="I54" s="1067"/>
      <c r="J54" s="1067"/>
      <c r="K54" s="1067"/>
      <c r="L54" s="1067"/>
      <c r="M54" s="1067"/>
      <c r="N54" s="1067"/>
      <c r="O54" s="1068"/>
    </row>
    <row r="55" spans="2:15">
      <c r="B55" s="59"/>
      <c r="C55" s="33" t="s">
        <v>437</v>
      </c>
      <c r="D55" s="1066"/>
      <c r="E55" s="1067"/>
      <c r="F55" s="1067"/>
      <c r="G55" s="1067"/>
      <c r="H55" s="1067"/>
      <c r="I55" s="1067"/>
      <c r="J55" s="1067"/>
      <c r="K55" s="1067"/>
      <c r="L55" s="1067"/>
      <c r="M55" s="1067"/>
      <c r="N55" s="1067"/>
      <c r="O55" s="1068"/>
    </row>
    <row r="56" spans="2:15">
      <c r="B56" s="59"/>
      <c r="C56" s="59" t="s">
        <v>439</v>
      </c>
      <c r="D56" s="1066"/>
      <c r="E56" s="1067"/>
      <c r="F56" s="1067"/>
      <c r="G56" s="1067"/>
      <c r="H56" s="1067"/>
      <c r="I56" s="1067"/>
      <c r="J56" s="1067"/>
      <c r="K56" s="1067"/>
      <c r="L56" s="1067"/>
      <c r="M56" s="1067"/>
      <c r="N56" s="1067"/>
      <c r="O56" s="1068"/>
    </row>
    <row r="57" spans="2:15">
      <c r="B57" s="59"/>
      <c r="C57" s="33" t="s">
        <v>437</v>
      </c>
      <c r="D57" s="1066"/>
      <c r="E57" s="1067"/>
      <c r="F57" s="1067"/>
      <c r="G57" s="1067"/>
      <c r="H57" s="1067"/>
      <c r="I57" s="1067"/>
      <c r="J57" s="1067"/>
      <c r="K57" s="1067"/>
      <c r="L57" s="1067"/>
      <c r="M57" s="1067"/>
      <c r="N57" s="1067"/>
      <c r="O57" s="1068"/>
    </row>
    <row r="58" spans="2:15">
      <c r="B58" s="59"/>
      <c r="C58" s="33" t="s">
        <v>437</v>
      </c>
      <c r="D58" s="1066"/>
      <c r="E58" s="1067"/>
      <c r="F58" s="1067"/>
      <c r="G58" s="1067"/>
      <c r="H58" s="1067"/>
      <c r="I58" s="1067"/>
      <c r="J58" s="1067"/>
      <c r="K58" s="1067"/>
      <c r="L58" s="1067"/>
      <c r="M58" s="1067"/>
      <c r="N58" s="1067"/>
      <c r="O58" s="1068"/>
    </row>
    <row r="59" spans="2:15">
      <c r="B59" s="59"/>
      <c r="C59" s="49"/>
      <c r="D59" s="1066"/>
      <c r="E59" s="1067"/>
      <c r="F59" s="1067"/>
      <c r="G59" s="1067"/>
      <c r="H59" s="1067"/>
      <c r="I59" s="1067"/>
      <c r="J59" s="1067"/>
      <c r="K59" s="1067"/>
      <c r="L59" s="1067"/>
      <c r="M59" s="1067"/>
      <c r="N59" s="1067"/>
      <c r="O59" s="1068"/>
    </row>
    <row r="60" spans="2:15">
      <c r="B60" s="59"/>
      <c r="C60" s="111" t="s">
        <v>14</v>
      </c>
      <c r="D60" s="1066"/>
      <c r="E60" s="1067"/>
      <c r="F60" s="1067"/>
      <c r="G60" s="1067"/>
      <c r="H60" s="1067"/>
      <c r="I60" s="1067"/>
      <c r="J60" s="1067"/>
      <c r="K60" s="1067"/>
      <c r="L60" s="1067"/>
      <c r="M60" s="1067"/>
      <c r="N60" s="1067"/>
      <c r="O60" s="1068"/>
    </row>
    <row r="61" spans="2:15">
      <c r="B61" s="59"/>
      <c r="C61" s="111" t="s">
        <v>435</v>
      </c>
      <c r="D61" s="1066"/>
      <c r="E61" s="1067"/>
      <c r="F61" s="1067"/>
      <c r="G61" s="1067"/>
      <c r="H61" s="1067"/>
      <c r="I61" s="1067"/>
      <c r="J61" s="1067"/>
      <c r="K61" s="1067"/>
      <c r="L61" s="1067"/>
      <c r="M61" s="1067"/>
      <c r="N61" s="1067"/>
      <c r="O61" s="1068"/>
    </row>
    <row r="62" spans="2:15">
      <c r="B62" s="59"/>
      <c r="C62" s="113" t="s">
        <v>436</v>
      </c>
      <c r="D62" s="1066"/>
      <c r="E62" s="1067"/>
      <c r="F62" s="1067"/>
      <c r="G62" s="1067"/>
      <c r="H62" s="1067"/>
      <c r="I62" s="1067"/>
      <c r="J62" s="1067"/>
      <c r="K62" s="1067"/>
      <c r="L62" s="1067"/>
      <c r="M62" s="1067"/>
      <c r="N62" s="1067"/>
      <c r="O62" s="1068"/>
    </row>
    <row r="63" spans="2:15">
      <c r="B63" s="59"/>
      <c r="C63" s="33" t="s">
        <v>437</v>
      </c>
      <c r="D63" s="1066"/>
      <c r="E63" s="1067"/>
      <c r="F63" s="1067"/>
      <c r="G63" s="1067"/>
      <c r="H63" s="1067"/>
      <c r="I63" s="1067"/>
      <c r="J63" s="1067"/>
      <c r="K63" s="1067"/>
      <c r="L63" s="1067"/>
      <c r="M63" s="1067"/>
      <c r="N63" s="1067"/>
      <c r="O63" s="1068"/>
    </row>
    <row r="64" spans="2:15">
      <c r="B64" s="59"/>
      <c r="C64" s="33" t="s">
        <v>437</v>
      </c>
      <c r="D64" s="1066"/>
      <c r="E64" s="1067"/>
      <c r="F64" s="1067"/>
      <c r="G64" s="1067"/>
      <c r="H64" s="1067"/>
      <c r="I64" s="1067"/>
      <c r="J64" s="1067"/>
      <c r="K64" s="1067"/>
      <c r="L64" s="1067"/>
      <c r="M64" s="1067"/>
      <c r="N64" s="1067"/>
      <c r="O64" s="1068"/>
    </row>
    <row r="65" spans="2:15">
      <c r="B65" s="59"/>
      <c r="C65" s="113" t="s">
        <v>438</v>
      </c>
      <c r="D65" s="1066"/>
      <c r="E65" s="1067"/>
      <c r="F65" s="1067"/>
      <c r="G65" s="1067"/>
      <c r="H65" s="1067"/>
      <c r="I65" s="1067"/>
      <c r="J65" s="1067"/>
      <c r="K65" s="1067"/>
      <c r="L65" s="1067"/>
      <c r="M65" s="1067"/>
      <c r="N65" s="1067"/>
      <c r="O65" s="1068"/>
    </row>
    <row r="66" spans="2:15">
      <c r="B66" s="59"/>
      <c r="C66" s="33" t="s">
        <v>437</v>
      </c>
      <c r="D66" s="1066"/>
      <c r="E66" s="1067"/>
      <c r="F66" s="1067"/>
      <c r="G66" s="1067"/>
      <c r="H66" s="1067"/>
      <c r="I66" s="1067"/>
      <c r="J66" s="1067"/>
      <c r="K66" s="1067"/>
      <c r="L66" s="1067"/>
      <c r="M66" s="1067"/>
      <c r="N66" s="1067"/>
      <c r="O66" s="1068"/>
    </row>
    <row r="67" spans="2:15">
      <c r="B67" s="59"/>
      <c r="C67" s="33" t="s">
        <v>437</v>
      </c>
      <c r="D67" s="1066"/>
      <c r="E67" s="1067"/>
      <c r="F67" s="1067"/>
      <c r="G67" s="1067"/>
      <c r="H67" s="1067"/>
      <c r="I67" s="1067"/>
      <c r="J67" s="1067"/>
      <c r="K67" s="1067"/>
      <c r="L67" s="1067"/>
      <c r="M67" s="1067"/>
      <c r="N67" s="1067"/>
      <c r="O67" s="1068"/>
    </row>
    <row r="68" spans="2:15">
      <c r="B68" s="59"/>
      <c r="C68" s="59" t="s">
        <v>439</v>
      </c>
      <c r="D68" s="1066"/>
      <c r="E68" s="1067"/>
      <c r="F68" s="1067"/>
      <c r="G68" s="1067"/>
      <c r="H68" s="1067"/>
      <c r="I68" s="1067"/>
      <c r="J68" s="1067"/>
      <c r="K68" s="1067"/>
      <c r="L68" s="1067"/>
      <c r="M68" s="1067"/>
      <c r="N68" s="1067"/>
      <c r="O68" s="1068"/>
    </row>
    <row r="69" spans="2:15">
      <c r="B69" s="59"/>
      <c r="C69" s="33" t="s">
        <v>437</v>
      </c>
      <c r="D69" s="1066"/>
      <c r="E69" s="1067"/>
      <c r="F69" s="1067"/>
      <c r="G69" s="1067"/>
      <c r="H69" s="1067"/>
      <c r="I69" s="1067"/>
      <c r="J69" s="1067"/>
      <c r="K69" s="1067"/>
      <c r="L69" s="1067"/>
      <c r="M69" s="1067"/>
      <c r="N69" s="1067"/>
      <c r="O69" s="1068"/>
    </row>
    <row r="70" spans="2:15">
      <c r="B70" s="59"/>
      <c r="C70" s="33" t="s">
        <v>437</v>
      </c>
      <c r="D70" s="1066"/>
      <c r="E70" s="1067"/>
      <c r="F70" s="1067"/>
      <c r="G70" s="1067"/>
      <c r="H70" s="1067"/>
      <c r="I70" s="1067"/>
      <c r="J70" s="1067"/>
      <c r="K70" s="1067"/>
      <c r="L70" s="1067"/>
      <c r="M70" s="1067"/>
      <c r="N70" s="1067"/>
      <c r="O70" s="1068"/>
    </row>
    <row r="71" spans="2:15">
      <c r="B71" s="59"/>
      <c r="C71" s="49"/>
      <c r="D71" s="1066"/>
      <c r="E71" s="1067"/>
      <c r="F71" s="1067"/>
      <c r="G71" s="1067"/>
      <c r="H71" s="1067"/>
      <c r="I71" s="1067"/>
      <c r="J71" s="1067"/>
      <c r="K71" s="1067"/>
      <c r="L71" s="1067"/>
      <c r="M71" s="1067"/>
      <c r="N71" s="1067"/>
      <c r="O71" s="1068"/>
    </row>
    <row r="72" spans="2:15">
      <c r="B72" s="59"/>
      <c r="C72" s="111" t="s">
        <v>15</v>
      </c>
      <c r="D72" s="1066"/>
      <c r="E72" s="1067"/>
      <c r="F72" s="1067"/>
      <c r="G72" s="1067"/>
      <c r="H72" s="1067"/>
      <c r="I72" s="1067"/>
      <c r="J72" s="1067"/>
      <c r="K72" s="1067"/>
      <c r="L72" s="1067"/>
      <c r="M72" s="1067"/>
      <c r="N72" s="1067"/>
      <c r="O72" s="1068"/>
    </row>
    <row r="73" spans="2:15">
      <c r="B73" s="59"/>
      <c r="C73" s="111" t="s">
        <v>435</v>
      </c>
      <c r="D73" s="1066"/>
      <c r="E73" s="1067"/>
      <c r="F73" s="1067"/>
      <c r="G73" s="1067"/>
      <c r="H73" s="1067"/>
      <c r="I73" s="1067"/>
      <c r="J73" s="1067"/>
      <c r="K73" s="1067"/>
      <c r="L73" s="1067"/>
      <c r="M73" s="1067"/>
      <c r="N73" s="1067"/>
      <c r="O73" s="1068"/>
    </row>
    <row r="74" spans="2:15">
      <c r="B74" s="59"/>
      <c r="C74" s="113" t="s">
        <v>436</v>
      </c>
      <c r="D74" s="1066"/>
      <c r="E74" s="1067"/>
      <c r="F74" s="1067"/>
      <c r="G74" s="1067"/>
      <c r="H74" s="1067"/>
      <c r="I74" s="1067"/>
      <c r="J74" s="1067"/>
      <c r="K74" s="1067"/>
      <c r="L74" s="1067"/>
      <c r="M74" s="1067"/>
      <c r="N74" s="1067"/>
      <c r="O74" s="1068"/>
    </row>
    <row r="75" spans="2:15">
      <c r="B75" s="59"/>
      <c r="C75" s="33" t="s">
        <v>437</v>
      </c>
      <c r="D75" s="1066"/>
      <c r="E75" s="1067"/>
      <c r="F75" s="1067"/>
      <c r="G75" s="1067"/>
      <c r="H75" s="1067"/>
      <c r="I75" s="1067"/>
      <c r="J75" s="1067"/>
      <c r="K75" s="1067"/>
      <c r="L75" s="1067"/>
      <c r="M75" s="1067"/>
      <c r="N75" s="1067"/>
      <c r="O75" s="1068"/>
    </row>
    <row r="76" spans="2:15">
      <c r="B76" s="59"/>
      <c r="C76" s="33" t="s">
        <v>437</v>
      </c>
      <c r="D76" s="1066"/>
      <c r="E76" s="1067"/>
      <c r="F76" s="1067"/>
      <c r="G76" s="1067"/>
      <c r="H76" s="1067"/>
      <c r="I76" s="1067"/>
      <c r="J76" s="1067"/>
      <c r="K76" s="1067"/>
      <c r="L76" s="1067"/>
      <c r="M76" s="1067"/>
      <c r="N76" s="1067"/>
      <c r="O76" s="1068"/>
    </row>
    <row r="77" spans="2:15">
      <c r="B77" s="59"/>
      <c r="C77" s="113" t="s">
        <v>438</v>
      </c>
      <c r="D77" s="1066"/>
      <c r="E77" s="1067"/>
      <c r="F77" s="1067"/>
      <c r="G77" s="1067"/>
      <c r="H77" s="1067"/>
      <c r="I77" s="1067"/>
      <c r="J77" s="1067"/>
      <c r="K77" s="1067"/>
      <c r="L77" s="1067"/>
      <c r="M77" s="1067"/>
      <c r="N77" s="1067"/>
      <c r="O77" s="1068"/>
    </row>
    <row r="78" spans="2:15">
      <c r="B78" s="59"/>
      <c r="C78" s="33" t="s">
        <v>437</v>
      </c>
      <c r="D78" s="1066"/>
      <c r="E78" s="1067"/>
      <c r="F78" s="1067"/>
      <c r="G78" s="1067"/>
      <c r="H78" s="1067"/>
      <c r="I78" s="1067"/>
      <c r="J78" s="1067"/>
      <c r="K78" s="1067"/>
      <c r="L78" s="1067"/>
      <c r="M78" s="1067"/>
      <c r="N78" s="1067"/>
      <c r="O78" s="1068"/>
    </row>
    <row r="79" spans="2:15">
      <c r="B79" s="59"/>
      <c r="C79" s="33" t="s">
        <v>437</v>
      </c>
      <c r="D79" s="1066"/>
      <c r="E79" s="1067"/>
      <c r="F79" s="1067"/>
      <c r="G79" s="1067"/>
      <c r="H79" s="1067"/>
      <c r="I79" s="1067"/>
      <c r="J79" s="1067"/>
      <c r="K79" s="1067"/>
      <c r="L79" s="1067"/>
      <c r="M79" s="1067"/>
      <c r="N79" s="1067"/>
      <c r="O79" s="1068"/>
    </row>
    <row r="80" spans="2:15">
      <c r="B80" s="59"/>
      <c r="C80" s="59" t="s">
        <v>439</v>
      </c>
      <c r="D80" s="1066"/>
      <c r="E80" s="1067"/>
      <c r="F80" s="1067"/>
      <c r="G80" s="1067"/>
      <c r="H80" s="1067"/>
      <c r="I80" s="1067"/>
      <c r="J80" s="1067"/>
      <c r="K80" s="1067"/>
      <c r="L80" s="1067"/>
      <c r="M80" s="1067"/>
      <c r="N80" s="1067"/>
      <c r="O80" s="1068"/>
    </row>
    <row r="81" spans="2:15">
      <c r="B81" s="59"/>
      <c r="C81" s="33" t="s">
        <v>437</v>
      </c>
      <c r="D81" s="1066"/>
      <c r="E81" s="1067"/>
      <c r="F81" s="1067"/>
      <c r="G81" s="1067"/>
      <c r="H81" s="1067"/>
      <c r="I81" s="1067"/>
      <c r="J81" s="1067"/>
      <c r="K81" s="1067"/>
      <c r="L81" s="1067"/>
      <c r="M81" s="1067"/>
      <c r="N81" s="1067"/>
      <c r="O81" s="1068"/>
    </row>
    <row r="82" spans="2:15">
      <c r="B82" s="59"/>
      <c r="C82" s="33" t="s">
        <v>437</v>
      </c>
      <c r="D82" s="1066"/>
      <c r="E82" s="1067"/>
      <c r="F82" s="1067"/>
      <c r="G82" s="1067"/>
      <c r="H82" s="1067"/>
      <c r="I82" s="1067"/>
      <c r="J82" s="1067"/>
      <c r="K82" s="1067"/>
      <c r="L82" s="1067"/>
      <c r="M82" s="1067"/>
      <c r="N82" s="1067"/>
      <c r="O82" s="1068"/>
    </row>
    <row r="83" spans="2:15">
      <c r="B83" s="59"/>
      <c r="C83" s="49"/>
      <c r="D83" s="1066"/>
      <c r="E83" s="1067"/>
      <c r="F83" s="1067"/>
      <c r="G83" s="1067"/>
      <c r="H83" s="1067"/>
      <c r="I83" s="1067"/>
      <c r="J83" s="1067"/>
      <c r="K83" s="1067"/>
      <c r="L83" s="1067"/>
      <c r="M83" s="1067"/>
      <c r="N83" s="1067"/>
      <c r="O83" s="1068"/>
    </row>
    <row r="84" spans="2:15">
      <c r="B84" s="59"/>
      <c r="C84" s="111" t="s">
        <v>16</v>
      </c>
      <c r="D84" s="1066"/>
      <c r="E84" s="1067"/>
      <c r="F84" s="1067"/>
      <c r="G84" s="1067"/>
      <c r="H84" s="1067"/>
      <c r="I84" s="1067"/>
      <c r="J84" s="1067"/>
      <c r="K84" s="1067"/>
      <c r="L84" s="1067"/>
      <c r="M84" s="1067"/>
      <c r="N84" s="1067"/>
      <c r="O84" s="1068"/>
    </row>
    <row r="85" spans="2:15">
      <c r="B85" s="59"/>
      <c r="C85" s="33" t="s">
        <v>437</v>
      </c>
      <c r="D85" s="1066"/>
      <c r="E85" s="1067"/>
      <c r="F85" s="1067"/>
      <c r="G85" s="1067"/>
      <c r="H85" s="1067"/>
      <c r="I85" s="1067"/>
      <c r="J85" s="1067"/>
      <c r="K85" s="1067"/>
      <c r="L85" s="1067"/>
      <c r="M85" s="1067"/>
      <c r="N85" s="1067"/>
      <c r="O85" s="1068"/>
    </row>
    <row r="86" spans="2:15">
      <c r="B86" s="59"/>
      <c r="C86" s="33" t="s">
        <v>437</v>
      </c>
      <c r="D86" s="1066"/>
      <c r="E86" s="1067"/>
      <c r="F86" s="1067"/>
      <c r="G86" s="1067"/>
      <c r="H86" s="1067"/>
      <c r="I86" s="1067"/>
      <c r="J86" s="1067"/>
      <c r="K86" s="1067"/>
      <c r="L86" s="1067"/>
      <c r="M86" s="1067"/>
      <c r="N86" s="1067"/>
      <c r="O86" s="1068"/>
    </row>
    <row r="87" spans="2:15">
      <c r="B87" s="59"/>
      <c r="C87" s="49"/>
      <c r="D87" s="1066"/>
      <c r="E87" s="1067"/>
      <c r="F87" s="1067"/>
      <c r="G87" s="1067"/>
      <c r="H87" s="1067"/>
      <c r="I87" s="1067"/>
      <c r="J87" s="1067"/>
      <c r="K87" s="1067"/>
      <c r="L87" s="1067"/>
      <c r="M87" s="1067"/>
      <c r="N87" s="1067"/>
      <c r="O87" s="1068"/>
    </row>
    <row r="88" spans="2:15">
      <c r="B88" s="59"/>
      <c r="C88" s="111" t="s">
        <v>17</v>
      </c>
      <c r="D88" s="1066"/>
      <c r="E88" s="1067"/>
      <c r="F88" s="1067"/>
      <c r="G88" s="1067"/>
      <c r="H88" s="1067"/>
      <c r="I88" s="1067"/>
      <c r="J88" s="1067"/>
      <c r="K88" s="1067"/>
      <c r="L88" s="1067"/>
      <c r="M88" s="1067"/>
      <c r="N88" s="1067"/>
      <c r="O88" s="1068"/>
    </row>
    <row r="89" spans="2:15">
      <c r="B89" s="59"/>
      <c r="C89" s="33" t="s">
        <v>437</v>
      </c>
      <c r="D89" s="1066"/>
      <c r="E89" s="1067"/>
      <c r="F89" s="1067"/>
      <c r="G89" s="1067"/>
      <c r="H89" s="1067"/>
      <c r="I89" s="1067"/>
      <c r="J89" s="1067"/>
      <c r="K89" s="1067"/>
      <c r="L89" s="1067"/>
      <c r="M89" s="1067"/>
      <c r="N89" s="1067"/>
      <c r="O89" s="1068"/>
    </row>
    <row r="90" spans="2:15">
      <c r="B90" s="59"/>
      <c r="C90" s="33" t="s">
        <v>437</v>
      </c>
      <c r="D90" s="1066"/>
      <c r="E90" s="1067"/>
      <c r="F90" s="1067"/>
      <c r="G90" s="1067"/>
      <c r="H90" s="1067"/>
      <c r="I90" s="1067"/>
      <c r="J90" s="1067"/>
      <c r="K90" s="1067"/>
      <c r="L90" s="1067"/>
      <c r="M90" s="1067"/>
      <c r="N90" s="1067"/>
      <c r="O90" s="1068"/>
    </row>
    <row r="91" spans="2:15">
      <c r="B91" s="59"/>
      <c r="C91" s="33"/>
      <c r="D91" s="1066"/>
      <c r="E91" s="1067"/>
      <c r="F91" s="1067"/>
      <c r="G91" s="1067"/>
      <c r="H91" s="1067"/>
      <c r="I91" s="1067"/>
      <c r="J91" s="1067"/>
      <c r="K91" s="1067"/>
      <c r="L91" s="1067"/>
      <c r="M91" s="1067"/>
      <c r="N91" s="1067"/>
      <c r="O91" s="1068"/>
    </row>
    <row r="92" spans="2:15">
      <c r="B92" s="59"/>
      <c r="C92" s="59"/>
      <c r="D92" s="1069"/>
      <c r="E92" s="1070"/>
      <c r="F92" s="1070"/>
      <c r="G92" s="1070"/>
      <c r="H92" s="1070"/>
      <c r="I92" s="1070"/>
      <c r="J92" s="1070"/>
      <c r="K92" s="1070"/>
      <c r="L92" s="1070"/>
      <c r="M92" s="1070"/>
      <c r="N92" s="1070"/>
      <c r="O92" s="1071"/>
    </row>
    <row r="93" spans="2:15">
      <c r="B93" s="33"/>
      <c r="C93" s="33"/>
      <c r="D93" s="33"/>
      <c r="E93" s="33"/>
      <c r="F93" s="33"/>
      <c r="G93" s="33"/>
      <c r="H93" s="33"/>
      <c r="I93" s="33"/>
      <c r="J93" s="33"/>
      <c r="K93" s="33"/>
      <c r="L93" s="33"/>
      <c r="M93" s="33"/>
      <c r="N93" s="33"/>
      <c r="O93" s="33"/>
    </row>
    <row r="94" spans="2:15">
      <c r="B94" s="61"/>
      <c r="C94" s="125" t="s">
        <v>440</v>
      </c>
      <c r="D94" s="125"/>
      <c r="E94" s="125"/>
      <c r="F94" s="61"/>
      <c r="G94" s="61"/>
      <c r="H94" s="61"/>
      <c r="I94" s="61"/>
      <c r="J94" s="61"/>
      <c r="K94" s="61"/>
      <c r="L94" s="61"/>
      <c r="M94" s="61"/>
      <c r="N94" s="61"/>
      <c r="O94" s="61"/>
    </row>
    <row r="96" spans="2:15">
      <c r="B96" s="259" t="s">
        <v>449</v>
      </c>
      <c r="C96" s="259"/>
      <c r="D96" s="485"/>
      <c r="E96" s="485"/>
      <c r="F96" s="485"/>
      <c r="G96" s="485"/>
      <c r="H96" s="485"/>
      <c r="I96" s="485"/>
      <c r="J96" s="485"/>
    </row>
    <row r="97" spans="2:10">
      <c r="B97" s="259" t="s">
        <v>485</v>
      </c>
      <c r="C97" s="259"/>
      <c r="D97" s="485"/>
      <c r="E97" s="485"/>
      <c r="F97" s="485"/>
      <c r="G97" s="485"/>
      <c r="H97" s="485"/>
      <c r="I97" s="485"/>
      <c r="J97" s="485"/>
    </row>
  </sheetData>
  <mergeCells count="13">
    <mergeCell ref="D13:O92"/>
    <mergeCell ref="K9:N10"/>
    <mergeCell ref="O9:O11"/>
    <mergeCell ref="P9:V11"/>
    <mergeCell ref="B9:B11"/>
    <mergeCell ref="C9:C11"/>
    <mergeCell ref="F9:F11"/>
    <mergeCell ref="G9:G11"/>
    <mergeCell ref="H9:H11"/>
    <mergeCell ref="I9:I11"/>
    <mergeCell ref="J9:J11"/>
    <mergeCell ref="E9:E11"/>
    <mergeCell ref="D9:D11"/>
  </mergeCells>
  <printOptions verticalCentered="1"/>
  <pageMargins left="0.23622047244094491" right="0.23622047244094491" top="0.23622047244094491" bottom="0.23622047244094491" header="0.23622047244094491" footer="0.23622047244094491"/>
  <pageSetup paperSize="9" scale="4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80F83-A2EF-4A87-BF14-940D39BBDA73}">
  <dimension ref="A1:AH107"/>
  <sheetViews>
    <sheetView showGridLines="0" view="pageBreakPreview" topLeftCell="A40" zoomScale="80" zoomScaleNormal="68" zoomScaleSheetLayoutView="80" workbookViewId="0">
      <selection activeCell="S22" sqref="S22:S23"/>
    </sheetView>
  </sheetViews>
  <sheetFormatPr defaultColWidth="9.28515625" defaultRowHeight="13.9"/>
  <cols>
    <col min="1" max="1" width="4.28515625" style="242" customWidth="1"/>
    <col min="2" max="2" width="6.28515625" style="242" customWidth="1"/>
    <col min="3" max="3" width="19.140625" style="242" bestFit="1" customWidth="1"/>
    <col min="4" max="4" width="14.42578125" style="242" customWidth="1"/>
    <col min="5" max="5" width="11.85546875" style="242" customWidth="1"/>
    <col min="6" max="6" width="13.85546875" style="242" customWidth="1"/>
    <col min="7" max="7" width="13.7109375" style="242" customWidth="1"/>
    <col min="8" max="8" width="14.5703125" style="242" customWidth="1"/>
    <col min="9" max="9" width="12.140625" style="242" customWidth="1"/>
    <col min="10" max="10" width="15.5703125" style="242" customWidth="1"/>
    <col min="11" max="11" width="13.28515625" style="242" customWidth="1"/>
    <col min="12" max="12" width="14.140625" style="242" customWidth="1"/>
    <col min="13" max="13" width="13.140625" style="242" customWidth="1"/>
    <col min="14" max="14" width="15.5703125" style="242" customWidth="1"/>
    <col min="15" max="15" width="13.28515625" style="242" customWidth="1"/>
    <col min="16" max="16" width="14.7109375" style="242" customWidth="1"/>
    <col min="17" max="17" width="13.140625" style="242" customWidth="1"/>
    <col min="18" max="18" width="14.28515625" style="242" customWidth="1"/>
    <col min="19" max="19" width="16.7109375" style="242" customWidth="1"/>
    <col min="20" max="23" width="18.7109375" style="242" customWidth="1"/>
    <col min="24" max="16384" width="9.28515625" style="242"/>
  </cols>
  <sheetData>
    <row r="1" spans="1:19">
      <c r="B1" s="293"/>
    </row>
    <row r="2" spans="1:19">
      <c r="B2" s="1083" t="str">
        <f>Index!B2</f>
        <v>AMRAVATI POWER TRANSMISSION CO. LTD. (APTCL)</v>
      </c>
      <c r="C2" s="1083"/>
      <c r="D2" s="1083"/>
      <c r="E2" s="1083"/>
      <c r="F2" s="1083"/>
      <c r="G2" s="1083"/>
      <c r="H2" s="1083"/>
      <c r="I2" s="1083"/>
      <c r="J2" s="1083"/>
      <c r="K2" s="1083"/>
      <c r="L2" s="1083"/>
      <c r="M2" s="1083"/>
      <c r="N2" s="1083"/>
      <c r="O2" s="1083"/>
      <c r="P2" s="1083"/>
      <c r="Q2" s="1083"/>
      <c r="R2" s="1083"/>
      <c r="S2" s="1083"/>
    </row>
    <row r="3" spans="1:19">
      <c r="B3" s="1083" t="s">
        <v>486</v>
      </c>
      <c r="C3" s="1083"/>
      <c r="D3" s="1083"/>
      <c r="E3" s="1083"/>
      <c r="F3" s="1083"/>
      <c r="G3" s="1083"/>
      <c r="H3" s="1083"/>
      <c r="I3" s="1083"/>
      <c r="J3" s="1083"/>
      <c r="K3" s="1083"/>
      <c r="L3" s="1083"/>
      <c r="M3" s="1083"/>
      <c r="N3" s="1083"/>
      <c r="O3" s="1083"/>
      <c r="P3" s="1083"/>
      <c r="Q3" s="1083"/>
      <c r="R3" s="1083"/>
      <c r="S3" s="1083"/>
    </row>
    <row r="4" spans="1:19">
      <c r="B4" s="1084" t="s">
        <v>487</v>
      </c>
      <c r="C4" s="1084"/>
      <c r="D4" s="1084"/>
      <c r="E4" s="1084"/>
      <c r="F4" s="1084"/>
      <c r="G4" s="1084"/>
      <c r="H4" s="1084"/>
      <c r="I4" s="1084"/>
      <c r="J4" s="1084"/>
      <c r="K4" s="1084"/>
      <c r="L4" s="1084"/>
      <c r="M4" s="1084"/>
      <c r="N4" s="1084"/>
      <c r="O4" s="1084"/>
      <c r="P4" s="1084"/>
      <c r="Q4" s="1084"/>
      <c r="R4" s="1084"/>
      <c r="S4" s="1084"/>
    </row>
    <row r="5" spans="1:19">
      <c r="C5" s="293"/>
      <c r="E5" s="497"/>
      <c r="G5" s="497"/>
      <c r="H5" s="497"/>
    </row>
    <row r="6" spans="1:19">
      <c r="C6" s="293"/>
      <c r="E6" s="497"/>
      <c r="G6" s="497"/>
      <c r="H6" s="497"/>
    </row>
    <row r="7" spans="1:19">
      <c r="C7" s="293"/>
      <c r="E7" s="497"/>
      <c r="G7" s="497"/>
      <c r="H7" s="497"/>
    </row>
    <row r="8" spans="1:19">
      <c r="C8" s="293"/>
      <c r="E8" s="497"/>
      <c r="G8" s="497"/>
      <c r="H8" s="497"/>
    </row>
    <row r="9" spans="1:19">
      <c r="C9" s="293"/>
      <c r="E9" s="497"/>
      <c r="G9" s="497"/>
      <c r="H9" s="497"/>
    </row>
    <row r="10" spans="1:19">
      <c r="A10" s="242" t="s">
        <v>488</v>
      </c>
      <c r="B10" s="293" t="s">
        <v>489</v>
      </c>
      <c r="C10" s="293"/>
      <c r="D10" s="293"/>
      <c r="E10" s="293"/>
      <c r="F10" s="293"/>
      <c r="G10" s="293"/>
      <c r="I10" s="497"/>
      <c r="K10" s="497"/>
      <c r="L10" s="497"/>
      <c r="O10" s="1"/>
    </row>
    <row r="11" spans="1:19">
      <c r="B11" s="510"/>
      <c r="C11" s="509"/>
      <c r="D11" s="641"/>
      <c r="E11" s="641"/>
      <c r="F11" s="641"/>
      <c r="G11" s="641"/>
      <c r="H11" s="642"/>
      <c r="I11" s="643"/>
      <c r="J11" s="642"/>
      <c r="K11" s="643"/>
      <c r="L11" s="643"/>
      <c r="O11" s="1"/>
      <c r="S11" s="245" t="s">
        <v>194</v>
      </c>
    </row>
    <row r="12" spans="1:19" ht="15.75" customHeight="1">
      <c r="B12" s="1058" t="s">
        <v>9</v>
      </c>
      <c r="C12" s="1058" t="s">
        <v>10</v>
      </c>
      <c r="D12" s="1074" t="s">
        <v>44</v>
      </c>
      <c r="E12" s="1074"/>
      <c r="F12" s="1074"/>
      <c r="G12" s="1074"/>
      <c r="H12" s="1074" t="s">
        <v>11</v>
      </c>
      <c r="I12" s="1074"/>
      <c r="J12" s="1074"/>
      <c r="K12" s="1074"/>
      <c r="L12" s="1073" t="s">
        <v>12</v>
      </c>
      <c r="M12" s="1058"/>
      <c r="N12" s="1058"/>
      <c r="O12" s="1058"/>
      <c r="P12" s="1058" t="s">
        <v>13</v>
      </c>
      <c r="Q12" s="1058"/>
      <c r="R12" s="1058"/>
      <c r="S12" s="1058"/>
    </row>
    <row r="13" spans="1:19" ht="15.75" customHeight="1">
      <c r="B13" s="1058"/>
      <c r="C13" s="1058"/>
      <c r="D13" s="1074" t="s">
        <v>59</v>
      </c>
      <c r="E13" s="1075"/>
      <c r="F13" s="1075"/>
      <c r="G13" s="1075"/>
      <c r="H13" s="1074" t="s">
        <v>59</v>
      </c>
      <c r="I13" s="1075"/>
      <c r="J13" s="1075"/>
      <c r="K13" s="1075"/>
      <c r="L13" s="1074" t="s">
        <v>256</v>
      </c>
      <c r="M13" s="1076"/>
      <c r="N13" s="1076"/>
      <c r="O13" s="1076"/>
      <c r="P13" s="1077" t="s">
        <v>215</v>
      </c>
      <c r="Q13" s="1076"/>
      <c r="R13" s="1076"/>
      <c r="S13" s="1076"/>
    </row>
    <row r="14" spans="1:19" ht="41.45">
      <c r="B14" s="1058"/>
      <c r="C14" s="1058"/>
      <c r="D14" s="639" t="s">
        <v>490</v>
      </c>
      <c r="E14" s="639" t="s">
        <v>491</v>
      </c>
      <c r="F14" s="639" t="s">
        <v>492</v>
      </c>
      <c r="G14" s="639" t="s">
        <v>493</v>
      </c>
      <c r="H14" s="639" t="s">
        <v>490</v>
      </c>
      <c r="I14" s="639" t="s">
        <v>491</v>
      </c>
      <c r="J14" s="639" t="s">
        <v>492</v>
      </c>
      <c r="K14" s="639" t="s">
        <v>493</v>
      </c>
      <c r="L14" s="639" t="s">
        <v>490</v>
      </c>
      <c r="M14" s="439" t="s">
        <v>491</v>
      </c>
      <c r="N14" s="439" t="s">
        <v>492</v>
      </c>
      <c r="O14" s="439" t="s">
        <v>493</v>
      </c>
      <c r="P14" s="439" t="s">
        <v>490</v>
      </c>
      <c r="Q14" s="439" t="s">
        <v>491</v>
      </c>
      <c r="R14" s="439" t="s">
        <v>492</v>
      </c>
      <c r="S14" s="439" t="s">
        <v>493</v>
      </c>
    </row>
    <row r="15" spans="1:19" s="496" customFormat="1" ht="27.6">
      <c r="B15" s="433"/>
      <c r="C15" s="433"/>
      <c r="D15" s="639" t="s">
        <v>204</v>
      </c>
      <c r="E15" s="639" t="s">
        <v>205</v>
      </c>
      <c r="F15" s="639" t="s">
        <v>315</v>
      </c>
      <c r="G15" s="639" t="s">
        <v>494</v>
      </c>
      <c r="H15" s="639" t="s">
        <v>207</v>
      </c>
      <c r="I15" s="639" t="s">
        <v>208</v>
      </c>
      <c r="J15" s="639" t="s">
        <v>495</v>
      </c>
      <c r="K15" s="639" t="s">
        <v>496</v>
      </c>
      <c r="L15" s="639" t="s">
        <v>210</v>
      </c>
      <c r="M15" s="433" t="s">
        <v>211</v>
      </c>
      <c r="N15" s="433" t="s">
        <v>497</v>
      </c>
      <c r="O15" s="433" t="s">
        <v>498</v>
      </c>
      <c r="P15" s="433" t="s">
        <v>499</v>
      </c>
      <c r="Q15" s="433" t="s">
        <v>500</v>
      </c>
      <c r="R15" s="433" t="s">
        <v>501</v>
      </c>
      <c r="S15" s="433" t="s">
        <v>502</v>
      </c>
    </row>
    <row r="16" spans="1:19" s="497" customFormat="1">
      <c r="B16" s="511">
        <v>1</v>
      </c>
      <c r="C16" s="512" t="s">
        <v>116</v>
      </c>
      <c r="D16" s="579">
        <f>+'F4.1 (E) Exisiting'!D16</f>
        <v>0</v>
      </c>
      <c r="E16" s="579">
        <f>+'F4.1 (E) Exisiting'!E16</f>
        <v>0</v>
      </c>
      <c r="F16" s="579">
        <f>+'F4.1 (E) Exisiting'!F16</f>
        <v>0</v>
      </c>
      <c r="G16" s="579">
        <f>+D16+E16-F16</f>
        <v>0</v>
      </c>
      <c r="H16" s="606">
        <f>+G16</f>
        <v>0</v>
      </c>
      <c r="I16" s="607">
        <f>+'F4.1 (E) Exisiting'!J16</f>
        <v>0</v>
      </c>
      <c r="J16" s="607">
        <f>+'F4.1 (E) Exisiting'!K16</f>
        <v>0</v>
      </c>
      <c r="K16" s="579">
        <f>+H16+I16-J16</f>
        <v>0</v>
      </c>
      <c r="L16" s="606">
        <f>+K16</f>
        <v>0</v>
      </c>
      <c r="M16" s="607">
        <f>+'F4.1 (E) Exisiting'!O16</f>
        <v>0</v>
      </c>
      <c r="N16" s="607">
        <f>+'F4.1 (E) Exisiting'!P16</f>
        <v>0</v>
      </c>
      <c r="O16" s="579">
        <f>+L16+M16-N16</f>
        <v>0</v>
      </c>
      <c r="P16" s="606">
        <f>+O16+'F4.1 (N) New'!D19</f>
        <v>0</v>
      </c>
      <c r="Q16" s="607">
        <f>+'F4.1 (E) Exisiting'!T16+'F4.1 (N) New'!E19</f>
        <v>0</v>
      </c>
      <c r="R16" s="607">
        <f>+'F4.1 (E) Exisiting'!U16+'F4.1 (N) New'!F19</f>
        <v>0</v>
      </c>
      <c r="S16" s="579">
        <f>+P16+Q16-R16</f>
        <v>0</v>
      </c>
    </row>
    <row r="17" spans="2:19" s="497" customFormat="1">
      <c r="B17" s="511">
        <f>+B16+1</f>
        <v>2</v>
      </c>
      <c r="C17" s="512" t="s">
        <v>117</v>
      </c>
      <c r="D17" s="579">
        <f>+'F4.1 (E) Exisiting'!D17</f>
        <v>270.05543950000003</v>
      </c>
      <c r="E17" s="579">
        <f>+'F4.1 (E) Exisiting'!E17</f>
        <v>0</v>
      </c>
      <c r="F17" s="579">
        <f>+'F4.1 (E) Exisiting'!F17</f>
        <v>0</v>
      </c>
      <c r="G17" s="579">
        <f t="shared" ref="G17:G21" si="0">+D17+E17-F17</f>
        <v>270.05543950000003</v>
      </c>
      <c r="H17" s="606">
        <f t="shared" ref="H17:H21" si="1">+G17</f>
        <v>270.05543950000003</v>
      </c>
      <c r="I17" s="607">
        <f>+'F4.1 (E) Exisiting'!J17</f>
        <v>0</v>
      </c>
      <c r="J17" s="607">
        <f>+'F4.1 (E) Exisiting'!K17</f>
        <v>0</v>
      </c>
      <c r="K17" s="579">
        <f t="shared" ref="K17:K21" si="2">+H17+I17-J17</f>
        <v>270.05543950000003</v>
      </c>
      <c r="L17" s="606">
        <f t="shared" ref="L17:L21" si="3">+K17</f>
        <v>270.05543950000003</v>
      </c>
      <c r="M17" s="607">
        <f>+'F4.1 (E) Exisiting'!O17</f>
        <v>0</v>
      </c>
      <c r="N17" s="607">
        <f>+'F4.1 (E) Exisiting'!P17</f>
        <v>0</v>
      </c>
      <c r="O17" s="579">
        <f t="shared" ref="O17:O21" si="4">+L17+M17-N17</f>
        <v>270.05543950000003</v>
      </c>
      <c r="P17" s="606">
        <f>+O17+'F4.1 (N) New'!D20</f>
        <v>270.05543950000003</v>
      </c>
      <c r="Q17" s="607">
        <f>+'F4.1 (E) Exisiting'!T17+'F4.1 (N) New'!E20</f>
        <v>0</v>
      </c>
      <c r="R17" s="607">
        <f>+'F4.1 (E) Exisiting'!U17+'F4.1 (N) New'!F20</f>
        <v>0</v>
      </c>
      <c r="S17" s="579">
        <f t="shared" ref="S17:S21" si="5">+P17+Q17-R17</f>
        <v>270.05543950000003</v>
      </c>
    </row>
    <row r="18" spans="2:19" s="497" customFormat="1">
      <c r="B18" s="511">
        <f t="shared" ref="B18:B21" si="6">+B17+1</f>
        <v>3</v>
      </c>
      <c r="C18" s="249" t="s">
        <v>118</v>
      </c>
      <c r="D18" s="579">
        <f>+'F4.1 (E) Exisiting'!D18</f>
        <v>8.0752099999999993E-2</v>
      </c>
      <c r="E18" s="579">
        <f>+'F4.1 (E) Exisiting'!E18</f>
        <v>0</v>
      </c>
      <c r="F18" s="579">
        <f>+'F4.1 (E) Exisiting'!F18</f>
        <v>0</v>
      </c>
      <c r="G18" s="579">
        <f t="shared" si="0"/>
        <v>8.0752099999999993E-2</v>
      </c>
      <c r="H18" s="606">
        <f t="shared" si="1"/>
        <v>8.0752099999999993E-2</v>
      </c>
      <c r="I18" s="607">
        <f>+'F4.1 (E) Exisiting'!J18</f>
        <v>2.2613555000000004E-2</v>
      </c>
      <c r="J18" s="607">
        <f>+'F4.1 (E) Exisiting'!K18</f>
        <v>0</v>
      </c>
      <c r="K18" s="579">
        <f t="shared" si="2"/>
        <v>0.103365655</v>
      </c>
      <c r="L18" s="606">
        <f t="shared" si="3"/>
        <v>0.103365655</v>
      </c>
      <c r="M18" s="607">
        <f>+'F4.1 (E) Exisiting'!O18</f>
        <v>0</v>
      </c>
      <c r="N18" s="607">
        <f>+'F4.1 (E) Exisiting'!P18</f>
        <v>0</v>
      </c>
      <c r="O18" s="579">
        <f t="shared" si="4"/>
        <v>0.103365655</v>
      </c>
      <c r="P18" s="606">
        <f>+O18+'F4.1 (N) New'!D21</f>
        <v>0.103365655</v>
      </c>
      <c r="Q18" s="607">
        <f>+'F4.1 (E) Exisiting'!T18+'F4.1 (N) New'!E21</f>
        <v>0</v>
      </c>
      <c r="R18" s="607">
        <f>+'F4.1 (E) Exisiting'!U18+'F4.1 (N) New'!F21</f>
        <v>0</v>
      </c>
      <c r="S18" s="579">
        <f t="shared" si="5"/>
        <v>0.103365655</v>
      </c>
    </row>
    <row r="19" spans="2:19">
      <c r="B19" s="511">
        <f t="shared" si="6"/>
        <v>4</v>
      </c>
      <c r="C19" s="512" t="s">
        <v>119</v>
      </c>
      <c r="D19" s="579">
        <f>+'F4.1 (E) Exisiting'!D19</f>
        <v>2.5659000000000001E-2</v>
      </c>
      <c r="E19" s="579">
        <f>+'F4.1 (E) Exisiting'!E19</f>
        <v>0</v>
      </c>
      <c r="F19" s="579">
        <f>+'F4.1 (E) Exisiting'!F19</f>
        <v>0</v>
      </c>
      <c r="G19" s="579">
        <f t="shared" si="0"/>
        <v>2.5659000000000001E-2</v>
      </c>
      <c r="H19" s="606">
        <f t="shared" si="1"/>
        <v>2.5659000000000001E-2</v>
      </c>
      <c r="I19" s="607">
        <f>+'F4.1 (E) Exisiting'!J19</f>
        <v>0</v>
      </c>
      <c r="J19" s="607">
        <f>+'F4.1 (E) Exisiting'!K19</f>
        <v>0</v>
      </c>
      <c r="K19" s="579">
        <f t="shared" si="2"/>
        <v>2.5659000000000001E-2</v>
      </c>
      <c r="L19" s="606">
        <f t="shared" si="3"/>
        <v>2.5659000000000001E-2</v>
      </c>
      <c r="M19" s="607">
        <f>+'F4.1 (E) Exisiting'!O19</f>
        <v>0</v>
      </c>
      <c r="N19" s="607">
        <f>+'F4.1 (E) Exisiting'!P19</f>
        <v>0</v>
      </c>
      <c r="O19" s="579">
        <f t="shared" si="4"/>
        <v>2.5659000000000001E-2</v>
      </c>
      <c r="P19" s="606">
        <f>+O19+'F4.1 (N) New'!D22</f>
        <v>2.5659000000000001E-2</v>
      </c>
      <c r="Q19" s="607">
        <f>+'F4.1 (E) Exisiting'!T19+'F4.1 (N) New'!E22</f>
        <v>0</v>
      </c>
      <c r="R19" s="607">
        <f>+'F4.1 (E) Exisiting'!U19+'F4.1 (N) New'!F22</f>
        <v>0</v>
      </c>
      <c r="S19" s="579">
        <f t="shared" si="5"/>
        <v>2.5659000000000001E-2</v>
      </c>
    </row>
    <row r="20" spans="2:19">
      <c r="B20" s="511">
        <f t="shared" si="6"/>
        <v>5</v>
      </c>
      <c r="C20" s="512" t="s">
        <v>120</v>
      </c>
      <c r="D20" s="579">
        <f>+'F4.1 (E) Exisiting'!D20</f>
        <v>1.6644599999999999E-2</v>
      </c>
      <c r="E20" s="579">
        <f>+'F4.1 (E) Exisiting'!E20</f>
        <v>0</v>
      </c>
      <c r="F20" s="579">
        <f>+'F4.1 (E) Exisiting'!F20</f>
        <v>0</v>
      </c>
      <c r="G20" s="579">
        <f t="shared" si="0"/>
        <v>1.6644599999999999E-2</v>
      </c>
      <c r="H20" s="606">
        <f t="shared" si="1"/>
        <v>1.6644599999999999E-2</v>
      </c>
      <c r="I20" s="607">
        <f>+'F4.1 (E) Exisiting'!J20</f>
        <v>0</v>
      </c>
      <c r="J20" s="607">
        <f>+'F4.1 (E) Exisiting'!K20</f>
        <v>0</v>
      </c>
      <c r="K20" s="579">
        <f t="shared" si="2"/>
        <v>1.6644599999999999E-2</v>
      </c>
      <c r="L20" s="606">
        <f t="shared" si="3"/>
        <v>1.6644599999999999E-2</v>
      </c>
      <c r="M20" s="607">
        <f>+'F4.1 (E) Exisiting'!O20</f>
        <v>0</v>
      </c>
      <c r="N20" s="607">
        <f>+'F4.1 (E) Exisiting'!P20</f>
        <v>0</v>
      </c>
      <c r="O20" s="579">
        <f t="shared" si="4"/>
        <v>1.6644599999999999E-2</v>
      </c>
      <c r="P20" s="606">
        <f>+O20+'F4.1 (N) New'!D23</f>
        <v>1.6644599999999999E-2</v>
      </c>
      <c r="Q20" s="607">
        <f>+'F4.1 (E) Exisiting'!T20+'F4.1 (N) New'!E23</f>
        <v>0</v>
      </c>
      <c r="R20" s="607">
        <f>+'F4.1 (E) Exisiting'!U20+'F4.1 (N) New'!F23</f>
        <v>0</v>
      </c>
      <c r="S20" s="579">
        <f t="shared" si="5"/>
        <v>1.6644599999999999E-2</v>
      </c>
    </row>
    <row r="21" spans="2:19">
      <c r="B21" s="511">
        <f t="shared" si="6"/>
        <v>6</v>
      </c>
      <c r="C21" s="512" t="s">
        <v>121</v>
      </c>
      <c r="D21" s="579">
        <f>+'F4.1 (E) Exisiting'!D21</f>
        <v>1.5491000000000001E-3</v>
      </c>
      <c r="E21" s="579">
        <f>+'F4.1 (E) Exisiting'!E21</f>
        <v>0</v>
      </c>
      <c r="F21" s="579">
        <f>+'F4.1 (E) Exisiting'!F21</f>
        <v>0</v>
      </c>
      <c r="G21" s="579">
        <f t="shared" si="0"/>
        <v>1.5491000000000001E-3</v>
      </c>
      <c r="H21" s="606">
        <f t="shared" si="1"/>
        <v>1.5491000000000001E-3</v>
      </c>
      <c r="I21" s="607">
        <f>+'F4.1 (E) Exisiting'!J21</f>
        <v>0</v>
      </c>
      <c r="J21" s="607">
        <f>+'F4.1 (E) Exisiting'!K21</f>
        <v>0</v>
      </c>
      <c r="K21" s="579">
        <f t="shared" si="2"/>
        <v>1.5491000000000001E-3</v>
      </c>
      <c r="L21" s="606">
        <f t="shared" si="3"/>
        <v>1.5491000000000001E-3</v>
      </c>
      <c r="M21" s="607">
        <f>+'F4.1 (E) Exisiting'!O21</f>
        <v>0</v>
      </c>
      <c r="N21" s="607">
        <f>+'F4.1 (E) Exisiting'!P21</f>
        <v>0</v>
      </c>
      <c r="O21" s="579">
        <f t="shared" si="4"/>
        <v>1.5491000000000001E-3</v>
      </c>
      <c r="P21" s="606">
        <f>+O21+'F4.1 (N) New'!D24</f>
        <v>1.5491000000000001E-3</v>
      </c>
      <c r="Q21" s="607">
        <f>+'F4.1 (E) Exisiting'!T21+'F4.1 (N) New'!E24</f>
        <v>0</v>
      </c>
      <c r="R21" s="607">
        <f>+'F4.1 (E) Exisiting'!U21+'F4.1 (N) New'!F24</f>
        <v>0</v>
      </c>
      <c r="S21" s="579">
        <f t="shared" si="5"/>
        <v>1.5491000000000001E-3</v>
      </c>
    </row>
    <row r="22" spans="2:19">
      <c r="B22" s="248"/>
      <c r="C22" s="513"/>
      <c r="D22" s="513"/>
      <c r="E22" s="513"/>
      <c r="F22" s="513"/>
      <c r="G22" s="513"/>
      <c r="H22" s="248"/>
      <c r="I22" s="514"/>
      <c r="J22" s="514"/>
      <c r="K22" s="513"/>
      <c r="L22" s="248"/>
      <c r="M22" s="514"/>
      <c r="N22" s="514"/>
      <c r="O22" s="513"/>
      <c r="P22" s="248"/>
      <c r="Q22" s="514"/>
      <c r="R22" s="514"/>
      <c r="S22" s="248"/>
    </row>
    <row r="23" spans="2:19" ht="16.899999999999999">
      <c r="B23" s="515"/>
      <c r="C23" s="516" t="s">
        <v>302</v>
      </c>
      <c r="D23" s="580">
        <f>SUM(D16:D22)</f>
        <v>270.18004430000002</v>
      </c>
      <c r="E23" s="580">
        <f t="shared" ref="E23:S23" si="7">SUM(E16:E22)</f>
        <v>0</v>
      </c>
      <c r="F23" s="580">
        <f t="shared" si="7"/>
        <v>0</v>
      </c>
      <c r="G23" s="580">
        <f t="shared" si="7"/>
        <v>270.18004430000002</v>
      </c>
      <c r="H23" s="580">
        <f t="shared" si="7"/>
        <v>270.18004430000002</v>
      </c>
      <c r="I23" s="580">
        <f t="shared" si="7"/>
        <v>2.2613555000000004E-2</v>
      </c>
      <c r="J23" s="580">
        <f t="shared" si="7"/>
        <v>0</v>
      </c>
      <c r="K23" s="580">
        <f t="shared" si="7"/>
        <v>270.20265785500004</v>
      </c>
      <c r="L23" s="580">
        <f t="shared" si="7"/>
        <v>270.20265785500004</v>
      </c>
      <c r="M23" s="580">
        <f t="shared" si="7"/>
        <v>0</v>
      </c>
      <c r="N23" s="580">
        <f t="shared" si="7"/>
        <v>0</v>
      </c>
      <c r="O23" s="580">
        <f t="shared" si="7"/>
        <v>270.20265785500004</v>
      </c>
      <c r="P23" s="580">
        <f t="shared" si="7"/>
        <v>270.20265785500004</v>
      </c>
      <c r="Q23" s="580">
        <f t="shared" si="7"/>
        <v>0</v>
      </c>
      <c r="R23" s="580">
        <f t="shared" si="7"/>
        <v>0</v>
      </c>
      <c r="S23" s="580">
        <f t="shared" si="7"/>
        <v>270.20265785500004</v>
      </c>
    </row>
    <row r="24" spans="2:19">
      <c r="B24" s="293"/>
      <c r="C24" s="509"/>
      <c r="D24" s="509"/>
      <c r="E24" s="509"/>
      <c r="F24" s="509"/>
      <c r="G24" s="509"/>
      <c r="I24" s="497"/>
      <c r="K24" s="497"/>
      <c r="L24" s="497"/>
    </row>
    <row r="25" spans="2:19">
      <c r="B25" s="1078" t="s">
        <v>503</v>
      </c>
      <c r="C25" s="1078"/>
      <c r="D25" s="1078"/>
      <c r="E25" s="1078"/>
      <c r="F25" s="1078"/>
      <c r="G25" s="1078"/>
      <c r="I25" s="497"/>
      <c r="K25" s="497"/>
      <c r="L25" s="497"/>
    </row>
    <row r="26" spans="2:19">
      <c r="B26" s="293"/>
      <c r="C26" s="509"/>
      <c r="D26" s="509"/>
      <c r="E26" s="509"/>
      <c r="F26" s="509"/>
      <c r="G26" s="509"/>
      <c r="I26" s="497"/>
      <c r="K26" s="497"/>
      <c r="L26" s="497"/>
    </row>
    <row r="27" spans="2:19">
      <c r="B27" s="293"/>
      <c r="C27" s="509"/>
      <c r="D27" s="509"/>
      <c r="E27" s="509"/>
      <c r="F27" s="509"/>
      <c r="G27" s="509"/>
      <c r="I27" s="497"/>
      <c r="K27" s="497"/>
      <c r="L27" s="497"/>
      <c r="S27" s="245" t="s">
        <v>194</v>
      </c>
    </row>
    <row r="28" spans="2:19" ht="15.75" customHeight="1">
      <c r="B28" s="1058" t="s">
        <v>9</v>
      </c>
      <c r="C28" s="1058" t="s">
        <v>10</v>
      </c>
      <c r="D28" s="1079" t="s">
        <v>14</v>
      </c>
      <c r="E28" s="1080"/>
      <c r="F28" s="1080"/>
      <c r="G28" s="1081"/>
      <c r="H28" s="1058" t="s">
        <v>15</v>
      </c>
      <c r="I28" s="1058"/>
      <c r="J28" s="1058"/>
      <c r="K28" s="1058"/>
      <c r="L28" s="1058" t="s">
        <v>16</v>
      </c>
      <c r="M28" s="1058"/>
      <c r="N28" s="1058"/>
      <c r="O28" s="1058"/>
      <c r="P28" s="1058" t="s">
        <v>17</v>
      </c>
      <c r="Q28" s="1058"/>
      <c r="R28" s="1058"/>
      <c r="S28" s="1058"/>
    </row>
    <row r="29" spans="2:19" ht="15.75" customHeight="1">
      <c r="B29" s="1058"/>
      <c r="C29" s="1058"/>
      <c r="D29" s="1077" t="s">
        <v>215</v>
      </c>
      <c r="E29" s="1082"/>
      <c r="F29" s="1082"/>
      <c r="G29" s="1082"/>
      <c r="H29" s="1077" t="s">
        <v>215</v>
      </c>
      <c r="I29" s="1082"/>
      <c r="J29" s="1082"/>
      <c r="K29" s="1082"/>
      <c r="L29" s="1077" t="s">
        <v>215</v>
      </c>
      <c r="M29" s="1082"/>
      <c r="N29" s="1082"/>
      <c r="O29" s="1082"/>
      <c r="P29" s="1077" t="s">
        <v>215</v>
      </c>
      <c r="Q29" s="1082"/>
      <c r="R29" s="1082"/>
      <c r="S29" s="1082"/>
    </row>
    <row r="30" spans="2:19" ht="41.45">
      <c r="B30" s="1058"/>
      <c r="C30" s="1058"/>
      <c r="D30" s="439" t="s">
        <v>490</v>
      </c>
      <c r="E30" s="439" t="s">
        <v>491</v>
      </c>
      <c r="F30" s="439" t="s">
        <v>492</v>
      </c>
      <c r="G30" s="439" t="s">
        <v>493</v>
      </c>
      <c r="H30" s="439" t="s">
        <v>490</v>
      </c>
      <c r="I30" s="439" t="s">
        <v>491</v>
      </c>
      <c r="J30" s="439" t="s">
        <v>492</v>
      </c>
      <c r="K30" s="439" t="s">
        <v>493</v>
      </c>
      <c r="L30" s="439" t="s">
        <v>490</v>
      </c>
      <c r="M30" s="439" t="s">
        <v>491</v>
      </c>
      <c r="N30" s="439" t="s">
        <v>492</v>
      </c>
      <c r="O30" s="439" t="s">
        <v>493</v>
      </c>
      <c r="P30" s="439" t="s">
        <v>490</v>
      </c>
      <c r="Q30" s="439" t="s">
        <v>491</v>
      </c>
      <c r="R30" s="439" t="s">
        <v>492</v>
      </c>
      <c r="S30" s="439" t="s">
        <v>493</v>
      </c>
    </row>
    <row r="31" spans="2:19" s="496" customFormat="1" ht="27.6">
      <c r="B31" s="433"/>
      <c r="C31" s="433"/>
      <c r="D31" s="433" t="s">
        <v>504</v>
      </c>
      <c r="E31" s="433" t="s">
        <v>505</v>
      </c>
      <c r="F31" s="433" t="s">
        <v>506</v>
      </c>
      <c r="G31" s="433" t="s">
        <v>507</v>
      </c>
      <c r="H31" s="433" t="s">
        <v>508</v>
      </c>
      <c r="I31" s="433" t="s">
        <v>509</v>
      </c>
      <c r="J31" s="433" t="s">
        <v>510</v>
      </c>
      <c r="K31" s="433" t="s">
        <v>511</v>
      </c>
      <c r="L31" s="433" t="s">
        <v>512</v>
      </c>
      <c r="M31" s="433" t="s">
        <v>513</v>
      </c>
      <c r="N31" s="433" t="s">
        <v>514</v>
      </c>
      <c r="O31" s="433" t="s">
        <v>515</v>
      </c>
      <c r="P31" s="433" t="s">
        <v>516</v>
      </c>
      <c r="Q31" s="433" t="s">
        <v>517</v>
      </c>
      <c r="R31" s="433" t="s">
        <v>518</v>
      </c>
      <c r="S31" s="433" t="s">
        <v>519</v>
      </c>
    </row>
    <row r="32" spans="2:19" s="497" customFormat="1">
      <c r="B32" s="511">
        <v>1</v>
      </c>
      <c r="C32" s="512" t="s">
        <v>116</v>
      </c>
      <c r="D32" s="579">
        <f>+S16</f>
        <v>0</v>
      </c>
      <c r="E32" s="607">
        <f>+'F4.1 (E) Exisiting'!E32+'F4.1 (N) New'!J19</f>
        <v>0</v>
      </c>
      <c r="F32" s="607">
        <f>+'F4.1 (E) Exisiting'!F32+'F4.1 (N) New'!K19</f>
        <v>0</v>
      </c>
      <c r="G32" s="579">
        <f>+D32+E32-F32</f>
        <v>0</v>
      </c>
      <c r="H32" s="606">
        <f>+G32</f>
        <v>0</v>
      </c>
      <c r="I32" s="607">
        <f>+'F4.1 (E) Exisiting'!J32+'F4.1 (N) New'!O19</f>
        <v>0</v>
      </c>
      <c r="J32" s="607">
        <f>+'F4.1 (E) Exisiting'!K32+'F4.1 (N) New'!P19</f>
        <v>0</v>
      </c>
      <c r="K32" s="579">
        <f>+H32+I32-J32</f>
        <v>0</v>
      </c>
      <c r="L32" s="606">
        <f>+K32</f>
        <v>0</v>
      </c>
      <c r="M32" s="607">
        <f>+'F4.1 (E) Exisiting'!O32+'F4.1 (N) New'!T19</f>
        <v>0</v>
      </c>
      <c r="N32" s="607">
        <f>+'F4.1 (E) Exisiting'!P32+'F4.1 (N) New'!U19</f>
        <v>0</v>
      </c>
      <c r="O32" s="579">
        <f>+L32+M32-N32</f>
        <v>0</v>
      </c>
      <c r="P32" s="606">
        <f>+O32</f>
        <v>0</v>
      </c>
      <c r="Q32" s="607">
        <f>+'F4.1 (E) Exisiting'!T32+'F4.1 (N) New'!Y19</f>
        <v>0</v>
      </c>
      <c r="R32" s="607">
        <f>+'F4.1 (E) Exisiting'!U32+'F4.1 (N) New'!Z19</f>
        <v>0</v>
      </c>
      <c r="S32" s="579">
        <f>+P32+Q32-R32</f>
        <v>0</v>
      </c>
    </row>
    <row r="33" spans="2:22" s="497" customFormat="1">
      <c r="B33" s="511">
        <f>+B32+1</f>
        <v>2</v>
      </c>
      <c r="C33" s="512" t="s">
        <v>117</v>
      </c>
      <c r="D33" s="579">
        <f t="shared" ref="D33:D37" si="8">+S17</f>
        <v>270.05543950000003</v>
      </c>
      <c r="E33" s="607">
        <f>+'F4.1 (E) Exisiting'!E33+'F4.1 (N) New'!J20</f>
        <v>0</v>
      </c>
      <c r="F33" s="607">
        <f>+'F4.1 (E) Exisiting'!F33+'F4.1 (N) New'!K20</f>
        <v>0</v>
      </c>
      <c r="G33" s="579">
        <f t="shared" ref="G33:G37" si="9">+D33+E33-F33</f>
        <v>270.05543950000003</v>
      </c>
      <c r="H33" s="606">
        <f t="shared" ref="H33:H37" si="10">+G33</f>
        <v>270.05543950000003</v>
      </c>
      <c r="I33" s="607">
        <f>+'F4.1 (E) Exisiting'!J33+'F4.1 (N) New'!O20</f>
        <v>0</v>
      </c>
      <c r="J33" s="607">
        <f>+'F4.1 (E) Exisiting'!K33+'F4.1 (N) New'!P20</f>
        <v>0</v>
      </c>
      <c r="K33" s="579">
        <f t="shared" ref="K33:K37" si="11">+H33+I33-J33</f>
        <v>270.05543950000003</v>
      </c>
      <c r="L33" s="606">
        <f t="shared" ref="L33:L37" si="12">+K33</f>
        <v>270.05543950000003</v>
      </c>
      <c r="M33" s="607">
        <f>+'F4.1 (E) Exisiting'!O33+'F4.1 (N) New'!T20</f>
        <v>0</v>
      </c>
      <c r="N33" s="607">
        <f>+'F4.1 (E) Exisiting'!P33+'F4.1 (N) New'!U20</f>
        <v>0</v>
      </c>
      <c r="O33" s="579">
        <f t="shared" ref="O33:O37" si="13">+L33+M33-N33</f>
        <v>270.05543950000003</v>
      </c>
      <c r="P33" s="606">
        <f t="shared" ref="P33:P37" si="14">+O33</f>
        <v>270.05543950000003</v>
      </c>
      <c r="Q33" s="607">
        <f>+'F4.1 (E) Exisiting'!T33+'F4.1 (N) New'!Y20</f>
        <v>0</v>
      </c>
      <c r="R33" s="607">
        <f>+'F4.1 (E) Exisiting'!U33+'F4.1 (N) New'!Z20</f>
        <v>0</v>
      </c>
      <c r="S33" s="579">
        <f t="shared" ref="S33:S37" si="15">+P33+Q33-R33</f>
        <v>270.05543950000003</v>
      </c>
    </row>
    <row r="34" spans="2:22" s="497" customFormat="1">
      <c r="B34" s="511">
        <f t="shared" ref="B34:B37" si="16">+B33+1</f>
        <v>3</v>
      </c>
      <c r="C34" s="249" t="s">
        <v>118</v>
      </c>
      <c r="D34" s="579">
        <f t="shared" si="8"/>
        <v>0.103365655</v>
      </c>
      <c r="E34" s="607">
        <f>+'F4.1 (E) Exisiting'!E34+'F4.1 (N) New'!J21</f>
        <v>0</v>
      </c>
      <c r="F34" s="607">
        <f>+'F4.1 (E) Exisiting'!F34+'F4.1 (N) New'!K21</f>
        <v>0</v>
      </c>
      <c r="G34" s="579">
        <f t="shared" si="9"/>
        <v>0.103365655</v>
      </c>
      <c r="H34" s="606">
        <f t="shared" si="10"/>
        <v>0.103365655</v>
      </c>
      <c r="I34" s="607">
        <f>+'F4.1 (E) Exisiting'!J34+'F4.1 (N) New'!O21</f>
        <v>0</v>
      </c>
      <c r="J34" s="607">
        <f>+'F4.1 (E) Exisiting'!K34+'F4.1 (N) New'!P21</f>
        <v>0</v>
      </c>
      <c r="K34" s="579">
        <f t="shared" si="11"/>
        <v>0.103365655</v>
      </c>
      <c r="L34" s="606">
        <f t="shared" si="12"/>
        <v>0.103365655</v>
      </c>
      <c r="M34" s="607">
        <f>+'F4.1 (E) Exisiting'!O34+'F4.1 (N) New'!T21</f>
        <v>0</v>
      </c>
      <c r="N34" s="607">
        <f>+'F4.1 (E) Exisiting'!P34+'F4.1 (N) New'!U21</f>
        <v>0</v>
      </c>
      <c r="O34" s="579">
        <f t="shared" si="13"/>
        <v>0.103365655</v>
      </c>
      <c r="P34" s="606">
        <f t="shared" si="14"/>
        <v>0.103365655</v>
      </c>
      <c r="Q34" s="607">
        <f>+'F4.1 (E) Exisiting'!T34+'F4.1 (N) New'!Y21</f>
        <v>0</v>
      </c>
      <c r="R34" s="607">
        <f>+'F4.1 (E) Exisiting'!U34+'F4.1 (N) New'!Z21</f>
        <v>0</v>
      </c>
      <c r="S34" s="579">
        <f t="shared" si="15"/>
        <v>0.103365655</v>
      </c>
    </row>
    <row r="35" spans="2:22">
      <c r="B35" s="511">
        <f t="shared" si="16"/>
        <v>4</v>
      </c>
      <c r="C35" s="512" t="s">
        <v>119</v>
      </c>
      <c r="D35" s="579">
        <f t="shared" si="8"/>
        <v>2.5659000000000001E-2</v>
      </c>
      <c r="E35" s="607">
        <f>+'F4.1 (E) Exisiting'!E35+'F4.1 (N) New'!J22</f>
        <v>0</v>
      </c>
      <c r="F35" s="607">
        <f>+'F4.1 (E) Exisiting'!F35+'F4.1 (N) New'!K22</f>
        <v>0</v>
      </c>
      <c r="G35" s="579">
        <f t="shared" si="9"/>
        <v>2.5659000000000001E-2</v>
      </c>
      <c r="H35" s="606">
        <f t="shared" si="10"/>
        <v>2.5659000000000001E-2</v>
      </c>
      <c r="I35" s="607">
        <f>+'F4.1 (E) Exisiting'!J35+'F4.1 (N) New'!O22</f>
        <v>0</v>
      </c>
      <c r="J35" s="607">
        <f>+'F4.1 (E) Exisiting'!K35+'F4.1 (N) New'!P22</f>
        <v>0</v>
      </c>
      <c r="K35" s="579">
        <f t="shared" si="11"/>
        <v>2.5659000000000001E-2</v>
      </c>
      <c r="L35" s="606">
        <f t="shared" si="12"/>
        <v>2.5659000000000001E-2</v>
      </c>
      <c r="M35" s="607">
        <f>+'F4.1 (E) Exisiting'!O35+'F4.1 (N) New'!T22</f>
        <v>0</v>
      </c>
      <c r="N35" s="607">
        <f>+'F4.1 (E) Exisiting'!P35+'F4.1 (N) New'!U22</f>
        <v>0</v>
      </c>
      <c r="O35" s="579">
        <f t="shared" si="13"/>
        <v>2.5659000000000001E-2</v>
      </c>
      <c r="P35" s="606">
        <f t="shared" si="14"/>
        <v>2.5659000000000001E-2</v>
      </c>
      <c r="Q35" s="607">
        <f>+'F4.1 (E) Exisiting'!T35+'F4.1 (N) New'!Y22</f>
        <v>0</v>
      </c>
      <c r="R35" s="607">
        <f>+'F4.1 (E) Exisiting'!U35+'F4.1 (N) New'!Z22</f>
        <v>0</v>
      </c>
      <c r="S35" s="579">
        <f t="shared" si="15"/>
        <v>2.5659000000000001E-2</v>
      </c>
    </row>
    <row r="36" spans="2:22">
      <c r="B36" s="511">
        <f t="shared" si="16"/>
        <v>5</v>
      </c>
      <c r="C36" s="512" t="s">
        <v>120</v>
      </c>
      <c r="D36" s="579">
        <f t="shared" si="8"/>
        <v>1.6644599999999999E-2</v>
      </c>
      <c r="E36" s="607">
        <f>+'F4.1 (E) Exisiting'!E36+'F4.1 (N) New'!J23</f>
        <v>0</v>
      </c>
      <c r="F36" s="607">
        <f>+'F4.1 (E) Exisiting'!F36+'F4.1 (N) New'!K23</f>
        <v>0</v>
      </c>
      <c r="G36" s="579">
        <f t="shared" si="9"/>
        <v>1.6644599999999999E-2</v>
      </c>
      <c r="H36" s="606">
        <f t="shared" si="10"/>
        <v>1.6644599999999999E-2</v>
      </c>
      <c r="I36" s="607">
        <f>+'F4.1 (E) Exisiting'!J36+'F4.1 (N) New'!O23</f>
        <v>0</v>
      </c>
      <c r="J36" s="607">
        <f>+'F4.1 (E) Exisiting'!K36+'F4.1 (N) New'!P23</f>
        <v>0</v>
      </c>
      <c r="K36" s="579">
        <f t="shared" si="11"/>
        <v>1.6644599999999999E-2</v>
      </c>
      <c r="L36" s="606">
        <f t="shared" si="12"/>
        <v>1.6644599999999999E-2</v>
      </c>
      <c r="M36" s="607">
        <f>+'F4.1 (E) Exisiting'!O36+'F4.1 (N) New'!T23</f>
        <v>0</v>
      </c>
      <c r="N36" s="607">
        <f>+'F4.1 (E) Exisiting'!P36+'F4.1 (N) New'!U23</f>
        <v>0</v>
      </c>
      <c r="O36" s="579">
        <f t="shared" si="13"/>
        <v>1.6644599999999999E-2</v>
      </c>
      <c r="P36" s="606">
        <f t="shared" si="14"/>
        <v>1.6644599999999999E-2</v>
      </c>
      <c r="Q36" s="607">
        <f>+'F4.1 (E) Exisiting'!T36+'F4.1 (N) New'!Y23</f>
        <v>0</v>
      </c>
      <c r="R36" s="607">
        <f>+'F4.1 (E) Exisiting'!U36+'F4.1 (N) New'!Z23</f>
        <v>0</v>
      </c>
      <c r="S36" s="579">
        <f t="shared" si="15"/>
        <v>1.6644599999999999E-2</v>
      </c>
    </row>
    <row r="37" spans="2:22">
      <c r="B37" s="511">
        <f t="shared" si="16"/>
        <v>6</v>
      </c>
      <c r="C37" s="512" t="s">
        <v>121</v>
      </c>
      <c r="D37" s="579">
        <f t="shared" si="8"/>
        <v>1.5491000000000001E-3</v>
      </c>
      <c r="E37" s="607">
        <f>+'F4.1 (E) Exisiting'!E37+'F4.1 (N) New'!J24</f>
        <v>0</v>
      </c>
      <c r="F37" s="607">
        <f>+'F4.1 (E) Exisiting'!F37+'F4.1 (N) New'!K24</f>
        <v>0</v>
      </c>
      <c r="G37" s="579">
        <f t="shared" si="9"/>
        <v>1.5491000000000001E-3</v>
      </c>
      <c r="H37" s="606">
        <f t="shared" si="10"/>
        <v>1.5491000000000001E-3</v>
      </c>
      <c r="I37" s="607">
        <f>+'F4.1 (E) Exisiting'!J37+'F4.1 (N) New'!O24</f>
        <v>0</v>
      </c>
      <c r="J37" s="607">
        <f>+'F4.1 (E) Exisiting'!K37+'F4.1 (N) New'!P24</f>
        <v>0</v>
      </c>
      <c r="K37" s="579">
        <f t="shared" si="11"/>
        <v>1.5491000000000001E-3</v>
      </c>
      <c r="L37" s="606">
        <f t="shared" si="12"/>
        <v>1.5491000000000001E-3</v>
      </c>
      <c r="M37" s="607">
        <f>+'F4.1 (E) Exisiting'!O37+'F4.1 (N) New'!T24</f>
        <v>0</v>
      </c>
      <c r="N37" s="607">
        <f>+'F4.1 (E) Exisiting'!P37+'F4.1 (N) New'!U24</f>
        <v>0</v>
      </c>
      <c r="O37" s="579">
        <f t="shared" si="13"/>
        <v>1.5491000000000001E-3</v>
      </c>
      <c r="P37" s="606">
        <f t="shared" si="14"/>
        <v>1.5491000000000001E-3</v>
      </c>
      <c r="Q37" s="607">
        <f>+'F4.1 (E) Exisiting'!T37+'F4.1 (N) New'!Y24</f>
        <v>0</v>
      </c>
      <c r="R37" s="607">
        <f>+'F4.1 (E) Exisiting'!U37+'F4.1 (N) New'!Z24</f>
        <v>0</v>
      </c>
      <c r="S37" s="579">
        <f t="shared" si="15"/>
        <v>1.5491000000000001E-3</v>
      </c>
    </row>
    <row r="38" spans="2:22">
      <c r="B38" s="248"/>
      <c r="C38" s="513"/>
      <c r="D38" s="513"/>
      <c r="E38" s="513"/>
      <c r="F38" s="513"/>
      <c r="G38" s="513"/>
      <c r="H38" s="248"/>
      <c r="I38" s="514"/>
      <c r="J38" s="514"/>
      <c r="K38" s="248"/>
      <c r="L38" s="248"/>
      <c r="M38" s="514"/>
      <c r="N38" s="514"/>
      <c r="O38" s="248"/>
      <c r="P38" s="248"/>
      <c r="Q38" s="514"/>
      <c r="R38" s="514"/>
      <c r="S38" s="248"/>
    </row>
    <row r="39" spans="2:22" ht="16.899999999999999">
      <c r="B39" s="515"/>
      <c r="C39" s="516" t="s">
        <v>302</v>
      </c>
      <c r="D39" s="580">
        <f>SUM(D32:D38)</f>
        <v>270.20265785500004</v>
      </c>
      <c r="E39" s="580">
        <f t="shared" ref="E39" si="17">SUM(E32:E38)</f>
        <v>0</v>
      </c>
      <c r="F39" s="580">
        <f t="shared" ref="F39" si="18">SUM(F32:F38)</f>
        <v>0</v>
      </c>
      <c r="G39" s="580">
        <f t="shared" ref="G39" si="19">SUM(G32:G38)</f>
        <v>270.20265785500004</v>
      </c>
      <c r="H39" s="580">
        <f t="shared" ref="H39" si="20">SUM(H32:H38)</f>
        <v>270.20265785500004</v>
      </c>
      <c r="I39" s="580">
        <f t="shared" ref="I39" si="21">SUM(I32:I38)</f>
        <v>0</v>
      </c>
      <c r="J39" s="580">
        <f t="shared" ref="J39" si="22">SUM(J32:J38)</f>
        <v>0</v>
      </c>
      <c r="K39" s="580">
        <f t="shared" ref="K39" si="23">SUM(K32:K38)</f>
        <v>270.20265785500004</v>
      </c>
      <c r="L39" s="580">
        <f t="shared" ref="L39" si="24">SUM(L32:L38)</f>
        <v>270.20265785500004</v>
      </c>
      <c r="M39" s="580">
        <f t="shared" ref="M39" si="25">SUM(M32:M38)</f>
        <v>0</v>
      </c>
      <c r="N39" s="580">
        <f t="shared" ref="N39" si="26">SUM(N32:N38)</f>
        <v>0</v>
      </c>
      <c r="O39" s="580">
        <f t="shared" ref="O39" si="27">SUM(O32:O38)</f>
        <v>270.20265785500004</v>
      </c>
      <c r="P39" s="580">
        <f t="shared" ref="P39" si="28">SUM(P32:P38)</f>
        <v>270.20265785500004</v>
      </c>
      <c r="Q39" s="580">
        <f t="shared" ref="Q39" si="29">SUM(Q32:Q38)</f>
        <v>0</v>
      </c>
      <c r="R39" s="580">
        <f t="shared" ref="R39" si="30">SUM(R32:R38)</f>
        <v>0</v>
      </c>
      <c r="S39" s="580">
        <f t="shared" ref="S39" si="31">SUM(S32:S38)</f>
        <v>270.20265785500004</v>
      </c>
    </row>
    <row r="40" spans="2:22" ht="16.899999999999999">
      <c r="B40" s="517"/>
      <c r="C40" s="517"/>
      <c r="D40" s="517"/>
      <c r="E40" s="517"/>
      <c r="F40" s="517"/>
      <c r="G40" s="517"/>
      <c r="H40" s="517"/>
      <c r="I40" s="517"/>
      <c r="J40" s="517"/>
      <c r="K40" s="517"/>
      <c r="L40" s="517"/>
      <c r="M40" s="517"/>
      <c r="T40" s="517"/>
      <c r="U40" s="517"/>
      <c r="V40" s="517"/>
    </row>
    <row r="41" spans="2:22" ht="16.899999999999999">
      <c r="B41" s="490"/>
      <c r="C41" s="490"/>
      <c r="D41" s="490"/>
      <c r="E41" s="490"/>
      <c r="F41" s="490"/>
      <c r="G41" s="490"/>
      <c r="H41" s="517"/>
      <c r="I41" s="517"/>
      <c r="J41" s="517"/>
      <c r="K41" s="517"/>
      <c r="L41" s="517"/>
      <c r="M41" s="517"/>
    </row>
    <row r="42" spans="2:22" ht="16.899999999999999">
      <c r="T42" s="517"/>
      <c r="U42" s="517"/>
      <c r="V42" s="517"/>
    </row>
    <row r="43" spans="2:22">
      <c r="B43" s="293" t="s">
        <v>520</v>
      </c>
    </row>
    <row r="44" spans="2:22">
      <c r="B44" s="293"/>
    </row>
    <row r="45" spans="2:22">
      <c r="I45" s="497"/>
      <c r="K45" s="497"/>
      <c r="L45" s="497"/>
      <c r="O45" s="245" t="s">
        <v>194</v>
      </c>
    </row>
    <row r="46" spans="2:22" ht="15" customHeight="1">
      <c r="B46" s="1058" t="s">
        <v>9</v>
      </c>
      <c r="C46" s="1058" t="s">
        <v>10</v>
      </c>
      <c r="D46" s="1077" t="s">
        <v>44</v>
      </c>
      <c r="E46" s="1077"/>
      <c r="F46" s="1077"/>
      <c r="G46" s="1077"/>
      <c r="H46" s="1077" t="s">
        <v>11</v>
      </c>
      <c r="I46" s="1077"/>
      <c r="J46" s="1077"/>
      <c r="K46" s="1077"/>
      <c r="L46" s="1058" t="s">
        <v>12</v>
      </c>
      <c r="M46" s="1058"/>
      <c r="N46" s="1058"/>
      <c r="O46" s="1058"/>
      <c r="P46" s="1058" t="s">
        <v>13</v>
      </c>
      <c r="Q46" s="1058"/>
      <c r="R46" s="1058"/>
      <c r="S46" s="1058"/>
    </row>
    <row r="47" spans="2:22">
      <c r="B47" s="1058"/>
      <c r="C47" s="1058"/>
      <c r="D47" s="1077" t="s">
        <v>521</v>
      </c>
      <c r="E47" s="1082"/>
      <c r="F47" s="1082"/>
      <c r="G47" s="1082"/>
      <c r="H47" s="1077" t="s">
        <v>521</v>
      </c>
      <c r="I47" s="1082"/>
      <c r="J47" s="1082"/>
      <c r="K47" s="1082"/>
      <c r="L47" s="1077" t="s">
        <v>256</v>
      </c>
      <c r="M47" s="1082"/>
      <c r="N47" s="1082"/>
      <c r="O47" s="1082"/>
      <c r="P47" s="1077" t="s">
        <v>215</v>
      </c>
      <c r="Q47" s="1082"/>
      <c r="R47" s="1082"/>
      <c r="S47" s="1082"/>
    </row>
    <row r="48" spans="2:22" ht="55.15">
      <c r="B48" s="1058"/>
      <c r="C48" s="1058"/>
      <c r="D48" s="439" t="s">
        <v>522</v>
      </c>
      <c r="E48" s="439" t="s">
        <v>491</v>
      </c>
      <c r="F48" s="441" t="s">
        <v>523</v>
      </c>
      <c r="G48" s="439" t="s">
        <v>524</v>
      </c>
      <c r="H48" s="439" t="s">
        <v>522</v>
      </c>
      <c r="I48" s="439" t="s">
        <v>491</v>
      </c>
      <c r="J48" s="441" t="s">
        <v>523</v>
      </c>
      <c r="K48" s="439" t="s">
        <v>524</v>
      </c>
      <c r="L48" s="439" t="s">
        <v>522</v>
      </c>
      <c r="M48" s="439" t="s">
        <v>491</v>
      </c>
      <c r="N48" s="441" t="s">
        <v>523</v>
      </c>
      <c r="O48" s="439" t="s">
        <v>524</v>
      </c>
      <c r="P48" s="439" t="s">
        <v>522</v>
      </c>
      <c r="Q48" s="439" t="s">
        <v>491</v>
      </c>
      <c r="R48" s="441" t="s">
        <v>523</v>
      </c>
      <c r="S48" s="439" t="s">
        <v>524</v>
      </c>
    </row>
    <row r="49" spans="2:34" ht="27.6">
      <c r="B49" s="433"/>
      <c r="C49" s="433"/>
      <c r="D49" s="433" t="s">
        <v>204</v>
      </c>
      <c r="E49" s="433" t="s">
        <v>205</v>
      </c>
      <c r="F49" s="433" t="s">
        <v>315</v>
      </c>
      <c r="G49" s="433" t="s">
        <v>494</v>
      </c>
      <c r="H49" s="433" t="s">
        <v>207</v>
      </c>
      <c r="I49" s="433" t="s">
        <v>208</v>
      </c>
      <c r="J49" s="433" t="s">
        <v>495</v>
      </c>
      <c r="K49" s="433" t="s">
        <v>496</v>
      </c>
      <c r="L49" s="433" t="s">
        <v>210</v>
      </c>
      <c r="M49" s="433" t="s">
        <v>211</v>
      </c>
      <c r="N49" s="433" t="s">
        <v>497</v>
      </c>
      <c r="O49" s="433" t="s">
        <v>498</v>
      </c>
      <c r="P49" s="433" t="s">
        <v>499</v>
      </c>
      <c r="Q49" s="433" t="s">
        <v>500</v>
      </c>
      <c r="R49" s="433" t="s">
        <v>501</v>
      </c>
      <c r="S49" s="433" t="s">
        <v>502</v>
      </c>
    </row>
    <row r="50" spans="2:34">
      <c r="B50" s="511">
        <v>1</v>
      </c>
      <c r="C50" s="512" t="s">
        <v>116</v>
      </c>
      <c r="D50" s="579">
        <f>+'F4.1 (E) Exisiting'!D50</f>
        <v>0</v>
      </c>
      <c r="E50" s="579">
        <f>+'F4.1 (E) Exisiting'!E50</f>
        <v>0</v>
      </c>
      <c r="F50" s="579">
        <f>+'F4.1 (E) Exisiting'!F50</f>
        <v>0</v>
      </c>
      <c r="G50" s="579">
        <f>+D50+E50-F50</f>
        <v>0</v>
      </c>
      <c r="H50" s="606">
        <f t="shared" ref="H50:H55" si="32">+G50</f>
        <v>0</v>
      </c>
      <c r="I50" s="607">
        <f>+'F4.1 (E) Exisiting'!J50</f>
        <v>0</v>
      </c>
      <c r="J50" s="607">
        <f>+'F4.1 (E) Exisiting'!K50</f>
        <v>0</v>
      </c>
      <c r="K50" s="579">
        <f>+H50+I50-J50</f>
        <v>0</v>
      </c>
      <c r="L50" s="606">
        <f t="shared" ref="L50:L55" si="33">+K50</f>
        <v>0</v>
      </c>
      <c r="M50" s="607">
        <f>+'F4.1 (E) Exisiting'!O50</f>
        <v>0</v>
      </c>
      <c r="N50" s="607">
        <f>+'F4.1 (E) Exisiting'!P50</f>
        <v>0</v>
      </c>
      <c r="O50" s="579">
        <f>+L50+M50-N50</f>
        <v>0</v>
      </c>
      <c r="P50" s="606">
        <f t="shared" ref="P50:P55" si="34">+O50</f>
        <v>0</v>
      </c>
      <c r="Q50" s="607">
        <f>+'F4.1 (E) Exisiting'!T50+'F4.1 (N) New'!E42</f>
        <v>0</v>
      </c>
      <c r="R50" s="607">
        <f>+'F4.1 (E) Exisiting'!U50+'F4.1 (N) New'!F42</f>
        <v>0</v>
      </c>
      <c r="S50" s="579">
        <f>+P50+Q50-R50</f>
        <v>0</v>
      </c>
    </row>
    <row r="51" spans="2:34">
      <c r="B51" s="511">
        <f>+B50+1</f>
        <v>2</v>
      </c>
      <c r="C51" s="512" t="s">
        <v>117</v>
      </c>
      <c r="D51" s="579">
        <f>+'F4.1 (E) Exisiting'!D51</f>
        <v>101.63587233437677</v>
      </c>
      <c r="E51" s="579">
        <f>+'F4.1 (E) Exisiting'!E51</f>
        <v>14.258927205600001</v>
      </c>
      <c r="F51" s="579">
        <f>+'F4.1 (E) Exisiting'!F51</f>
        <v>0</v>
      </c>
      <c r="G51" s="579">
        <f t="shared" ref="G51:G55" si="35">+D51+E51-F51</f>
        <v>115.89479953997677</v>
      </c>
      <c r="H51" s="606">
        <f t="shared" si="32"/>
        <v>115.89479953997677</v>
      </c>
      <c r="I51" s="607">
        <f>+'F4.1 (E) Exisiting'!J51</f>
        <v>14.258927205600001</v>
      </c>
      <c r="J51" s="607">
        <f>+'F4.1 (E) Exisiting'!K51</f>
        <v>0</v>
      </c>
      <c r="K51" s="579">
        <f t="shared" ref="K51:K55" si="36">+H51+I51-J51</f>
        <v>130.15372674557676</v>
      </c>
      <c r="L51" s="606">
        <f t="shared" si="33"/>
        <v>130.15372674557676</v>
      </c>
      <c r="M51" s="607">
        <f>+'F4.1 (E) Exisiting'!O51</f>
        <v>14.258927205600001</v>
      </c>
      <c r="N51" s="607">
        <f>+'F4.1 (E) Exisiting'!P51</f>
        <v>0</v>
      </c>
      <c r="O51" s="579">
        <f t="shared" ref="O51:O55" si="37">+L51+M51-N51</f>
        <v>144.41265395117676</v>
      </c>
      <c r="P51" s="606">
        <f t="shared" si="34"/>
        <v>144.41265395117676</v>
      </c>
      <c r="Q51" s="607">
        <f ca="1">+'F4.1 (E) Exisiting'!T51+'F4.1 (N) New'!E43</f>
        <v>14.258927205600001</v>
      </c>
      <c r="R51" s="607">
        <f>+'F4.1 (E) Exisiting'!U51+'F4.1 (N) New'!F43</f>
        <v>0</v>
      </c>
      <c r="S51" s="579">
        <f t="shared" ref="S51:S55" ca="1" si="38">+P51+Q51-R51</f>
        <v>158.67158115677677</v>
      </c>
    </row>
    <row r="52" spans="2:34">
      <c r="B52" s="511">
        <f t="shared" ref="B52:B55" si="39">+B51+1</f>
        <v>3</v>
      </c>
      <c r="C52" s="249" t="s">
        <v>118</v>
      </c>
      <c r="D52" s="579">
        <f>+'F4.1 (E) Exisiting'!D52</f>
        <v>4.4880342893876705E-2</v>
      </c>
      <c r="E52" s="579">
        <f>+'F4.1 (E) Exisiting'!E52</f>
        <v>5.1116079299999995E-3</v>
      </c>
      <c r="F52" s="579">
        <f>+'F4.1 (E) Exisiting'!F52</f>
        <v>0</v>
      </c>
      <c r="G52" s="579">
        <f t="shared" si="35"/>
        <v>4.9991950823876703E-2</v>
      </c>
      <c r="H52" s="606">
        <f t="shared" si="32"/>
        <v>4.9991950823876703E-2</v>
      </c>
      <c r="I52" s="607">
        <f>+'F4.1 (E) Exisiting'!J52</f>
        <v>5.8273269457499999E-3</v>
      </c>
      <c r="J52" s="607">
        <f>+'F4.1 (E) Exisiting'!K52</f>
        <v>0</v>
      </c>
      <c r="K52" s="579">
        <f t="shared" si="36"/>
        <v>5.5819277769626703E-2</v>
      </c>
      <c r="L52" s="606">
        <f t="shared" si="33"/>
        <v>5.5819277769626703E-2</v>
      </c>
      <c r="M52" s="607">
        <f>+'F4.1 (E) Exisiting'!O52</f>
        <v>6.5430459614999993E-3</v>
      </c>
      <c r="N52" s="607">
        <f>+'F4.1 (E) Exisiting'!P52</f>
        <v>0</v>
      </c>
      <c r="O52" s="579">
        <f t="shared" si="37"/>
        <v>6.2362323731126705E-2</v>
      </c>
      <c r="P52" s="606">
        <f t="shared" si="34"/>
        <v>6.2362323731126705E-2</v>
      </c>
      <c r="Q52" s="607">
        <f ca="1">+'F4.1 (E) Exisiting'!T52+'F4.1 (N) New'!E44</f>
        <v>6.5430459614999993E-3</v>
      </c>
      <c r="R52" s="607">
        <f>+'F4.1 (E) Exisiting'!U52+'F4.1 (N) New'!F44</f>
        <v>0</v>
      </c>
      <c r="S52" s="579">
        <f t="shared" ca="1" si="38"/>
        <v>6.89053696926267E-2</v>
      </c>
    </row>
    <row r="53" spans="2:34">
      <c r="B53" s="511">
        <f t="shared" si="39"/>
        <v>4</v>
      </c>
      <c r="C53" s="512" t="s">
        <v>119</v>
      </c>
      <c r="D53" s="579">
        <f>+'F4.1 (E) Exisiting'!D53</f>
        <v>2.1274122945205483E-2</v>
      </c>
      <c r="E53" s="579">
        <f>+'F4.1 (E) Exisiting'!E53</f>
        <v>7.6977000000000002E-4</v>
      </c>
      <c r="F53" s="579">
        <f>+'F4.1 (E) Exisiting'!F53</f>
        <v>0</v>
      </c>
      <c r="G53" s="579">
        <f t="shared" si="35"/>
        <v>2.2043892945205482E-2</v>
      </c>
      <c r="H53" s="606">
        <f t="shared" si="32"/>
        <v>2.2043892945205482E-2</v>
      </c>
      <c r="I53" s="607">
        <f>+'F4.1 (E) Exisiting'!J53</f>
        <v>7.6977000000000002E-4</v>
      </c>
      <c r="J53" s="607">
        <f>+'F4.1 (E) Exisiting'!K53</f>
        <v>0</v>
      </c>
      <c r="K53" s="579">
        <f t="shared" si="36"/>
        <v>2.2813662945205482E-2</v>
      </c>
      <c r="L53" s="606">
        <f t="shared" si="33"/>
        <v>2.2813662945205482E-2</v>
      </c>
      <c r="M53" s="607">
        <f>+'F4.1 (E) Exisiting'!O53</f>
        <v>2.7943705479452005E-4</v>
      </c>
      <c r="N53" s="607">
        <f>+'F4.1 (E) Exisiting'!P53</f>
        <v>0</v>
      </c>
      <c r="O53" s="579">
        <f t="shared" si="37"/>
        <v>2.3093100000000002E-2</v>
      </c>
      <c r="P53" s="606">
        <f t="shared" si="34"/>
        <v>2.3093100000000002E-2</v>
      </c>
      <c r="Q53" s="607">
        <f ca="1">+'F4.1 (E) Exisiting'!T53+'F4.1 (N) New'!E45</f>
        <v>0</v>
      </c>
      <c r="R53" s="607">
        <f>+'F4.1 (E) Exisiting'!U53+'F4.1 (N) New'!F45</f>
        <v>0</v>
      </c>
      <c r="S53" s="579">
        <f t="shared" ca="1" si="38"/>
        <v>2.3093100000000002E-2</v>
      </c>
    </row>
    <row r="54" spans="2:34">
      <c r="B54" s="511">
        <f t="shared" si="39"/>
        <v>5</v>
      </c>
      <c r="C54" s="512" t="s">
        <v>120</v>
      </c>
      <c r="D54" s="579">
        <f>+'F4.1 (E) Exisiting'!D54</f>
        <v>9.3005738245479416E-3</v>
      </c>
      <c r="E54" s="579">
        <f>+'F4.1 (E) Exisiting'!E54</f>
        <v>1.0536031799999999E-3</v>
      </c>
      <c r="F54" s="579">
        <f>+'F4.1 (E) Exisiting'!F54</f>
        <v>0</v>
      </c>
      <c r="G54" s="579">
        <f t="shared" si="35"/>
        <v>1.0354177004547941E-2</v>
      </c>
      <c r="H54" s="606">
        <f t="shared" si="32"/>
        <v>1.0354177004547941E-2</v>
      </c>
      <c r="I54" s="607">
        <f>+'F4.1 (E) Exisiting'!J54</f>
        <v>1.0536031799999999E-3</v>
      </c>
      <c r="J54" s="607">
        <f>+'F4.1 (E) Exisiting'!K54</f>
        <v>0</v>
      </c>
      <c r="K54" s="579">
        <f t="shared" si="36"/>
        <v>1.140778018454794E-2</v>
      </c>
      <c r="L54" s="606">
        <f t="shared" si="33"/>
        <v>1.140778018454794E-2</v>
      </c>
      <c r="M54" s="607">
        <f>+'F4.1 (E) Exisiting'!O54</f>
        <v>1.0536031799999999E-3</v>
      </c>
      <c r="N54" s="607">
        <f>+'F4.1 (E) Exisiting'!P54</f>
        <v>0</v>
      </c>
      <c r="O54" s="579">
        <f t="shared" si="37"/>
        <v>1.246138336454794E-2</v>
      </c>
      <c r="P54" s="606">
        <f t="shared" si="34"/>
        <v>1.246138336454794E-2</v>
      </c>
      <c r="Q54" s="607">
        <f ca="1">+'F4.1 (E) Exisiting'!T54+'F4.1 (N) New'!E46</f>
        <v>5.5481999999999992E-4</v>
      </c>
      <c r="R54" s="607">
        <f>+'F4.1 (E) Exisiting'!U54+'F4.1 (N) New'!F46</f>
        <v>0</v>
      </c>
      <c r="S54" s="579">
        <f t="shared" ca="1" si="38"/>
        <v>1.3016203364547939E-2</v>
      </c>
    </row>
    <row r="55" spans="2:34">
      <c r="B55" s="511">
        <f t="shared" si="39"/>
        <v>6</v>
      </c>
      <c r="C55" s="512" t="s">
        <v>121</v>
      </c>
      <c r="D55" s="579">
        <f>+'F4.1 (E) Exisiting'!D55</f>
        <v>5.4474101500000011E-4</v>
      </c>
      <c r="E55" s="579">
        <f>+'F4.1 (E) Exisiting'!E55</f>
        <v>9.8058030000000004E-5</v>
      </c>
      <c r="F55" s="579">
        <f>+'F4.1 (E) Exisiting'!F55</f>
        <v>0</v>
      </c>
      <c r="G55" s="579">
        <f t="shared" si="35"/>
        <v>6.4279904500000014E-4</v>
      </c>
      <c r="H55" s="606">
        <f t="shared" si="32"/>
        <v>6.4279904500000014E-4</v>
      </c>
      <c r="I55" s="607">
        <f>+'F4.1 (E) Exisiting'!J55</f>
        <v>9.8058030000000004E-5</v>
      </c>
      <c r="J55" s="607">
        <f>+'F4.1 (E) Exisiting'!K55</f>
        <v>0</v>
      </c>
      <c r="K55" s="579">
        <f t="shared" si="36"/>
        <v>7.4085707500000017E-4</v>
      </c>
      <c r="L55" s="606">
        <f t="shared" si="33"/>
        <v>7.4085707500000017E-4</v>
      </c>
      <c r="M55" s="607">
        <f>+'F4.1 (E) Exisiting'!O55</f>
        <v>9.8058030000000004E-5</v>
      </c>
      <c r="N55" s="607">
        <f>+'F4.1 (E) Exisiting'!P55</f>
        <v>0</v>
      </c>
      <c r="O55" s="579">
        <f t="shared" si="37"/>
        <v>8.389151050000002E-4</v>
      </c>
      <c r="P55" s="606">
        <f t="shared" si="34"/>
        <v>8.389151050000002E-4</v>
      </c>
      <c r="Q55" s="607">
        <f ca="1">+'F4.1 (E) Exisiting'!T55+'F4.1 (N) New'!E47</f>
        <v>9.8058030000000004E-5</v>
      </c>
      <c r="R55" s="607">
        <f>+'F4.1 (E) Exisiting'!U55+'F4.1 (N) New'!F47</f>
        <v>0</v>
      </c>
      <c r="S55" s="579">
        <f t="shared" ca="1" si="38"/>
        <v>9.3697313500000024E-4</v>
      </c>
    </row>
    <row r="56" spans="2:34">
      <c r="B56" s="511"/>
      <c r="C56" s="512"/>
      <c r="D56" s="513"/>
      <c r="E56" s="513"/>
      <c r="F56" s="513"/>
      <c r="G56" s="513"/>
      <c r="H56" s="248"/>
      <c r="I56" s="514"/>
      <c r="J56" s="514"/>
      <c r="K56" s="248"/>
      <c r="L56" s="248"/>
      <c r="M56" s="514"/>
      <c r="N56" s="514"/>
      <c r="O56" s="248"/>
      <c r="P56" s="248"/>
      <c r="Q56" s="248"/>
      <c r="R56" s="248"/>
      <c r="S56" s="248"/>
    </row>
    <row r="57" spans="2:34" ht="16.899999999999999">
      <c r="B57" s="515"/>
      <c r="C57" s="516" t="s">
        <v>302</v>
      </c>
      <c r="D57" s="580">
        <f>SUM(D50:D56)</f>
        <v>101.7118721150554</v>
      </c>
      <c r="E57" s="580">
        <f t="shared" ref="E57" si="40">SUM(E50:E56)</f>
        <v>14.265960244740002</v>
      </c>
      <c r="F57" s="580">
        <f t="shared" ref="F57" si="41">SUM(F50:F56)</f>
        <v>0</v>
      </c>
      <c r="G57" s="580">
        <f t="shared" ref="G57" si="42">SUM(G50:G56)</f>
        <v>115.9778323597954</v>
      </c>
      <c r="H57" s="580">
        <f t="shared" ref="H57" si="43">SUM(H50:H56)</f>
        <v>115.9778323597954</v>
      </c>
      <c r="I57" s="580">
        <f t="shared" ref="I57" si="44">SUM(I50:I56)</f>
        <v>14.266675963755752</v>
      </c>
      <c r="J57" s="580">
        <f t="shared" ref="J57" si="45">SUM(J50:J56)</f>
        <v>0</v>
      </c>
      <c r="K57" s="580">
        <f t="shared" ref="K57" si="46">SUM(K50:K56)</f>
        <v>130.24450832355112</v>
      </c>
      <c r="L57" s="580">
        <f t="shared" ref="L57" si="47">SUM(L50:L56)</f>
        <v>130.24450832355112</v>
      </c>
      <c r="M57" s="580">
        <f t="shared" ref="M57" si="48">SUM(M50:M56)</f>
        <v>14.266901349826297</v>
      </c>
      <c r="N57" s="580">
        <f t="shared" ref="N57" si="49">SUM(N50:N56)</f>
        <v>0</v>
      </c>
      <c r="O57" s="580">
        <f t="shared" ref="O57" si="50">SUM(O50:O56)</f>
        <v>144.51140967337744</v>
      </c>
      <c r="P57" s="580">
        <f t="shared" ref="P57" si="51">SUM(P50:P56)</f>
        <v>144.51140967337744</v>
      </c>
      <c r="Q57" s="580">
        <f t="shared" ref="Q57" ca="1" si="52">SUM(Q50:Q56)</f>
        <v>14.266123129591501</v>
      </c>
      <c r="R57" s="580">
        <f t="shared" ref="R57" si="53">SUM(R50:R56)</f>
        <v>0</v>
      </c>
      <c r="S57" s="580">
        <f t="shared" ref="S57" ca="1" si="54">SUM(S50:S56)</f>
        <v>158.77753280296895</v>
      </c>
    </row>
    <row r="58" spans="2:34" ht="16.899999999999999">
      <c r="B58" s="517"/>
      <c r="C58" s="518"/>
      <c r="D58" s="518"/>
      <c r="E58" s="518"/>
      <c r="F58" s="518"/>
      <c r="G58" s="518"/>
      <c r="H58" s="517"/>
      <c r="I58" s="517"/>
      <c r="J58" s="517"/>
      <c r="K58" s="517"/>
      <c r="L58" s="517"/>
      <c r="M58" s="517"/>
      <c r="N58" s="517"/>
      <c r="O58" s="517"/>
      <c r="Q58" s="519"/>
      <c r="R58" s="519"/>
    </row>
    <row r="59" spans="2:34" ht="16.899999999999999">
      <c r="B59" s="490" t="s">
        <v>525</v>
      </c>
      <c r="C59" s="491"/>
      <c r="D59" s="491"/>
      <c r="E59" s="491"/>
      <c r="F59" s="491"/>
      <c r="G59" s="491"/>
      <c r="H59" s="520"/>
      <c r="I59" s="520"/>
      <c r="J59" s="517"/>
      <c r="K59" s="517"/>
      <c r="L59" s="517"/>
      <c r="M59" s="517"/>
      <c r="N59" s="517"/>
      <c r="O59" s="517"/>
      <c r="Q59" s="519"/>
      <c r="R59" s="519"/>
      <c r="T59" s="517"/>
      <c r="U59" s="517"/>
      <c r="V59" s="517"/>
      <c r="W59" s="517"/>
      <c r="X59" s="517"/>
      <c r="Y59" s="517"/>
      <c r="Z59" s="517"/>
      <c r="AA59" s="517"/>
      <c r="AB59" s="517"/>
      <c r="AC59" s="517"/>
      <c r="AD59" s="517"/>
      <c r="AE59" s="517"/>
      <c r="AF59" s="517"/>
      <c r="AG59" s="517"/>
      <c r="AH59" s="517"/>
    </row>
    <row r="60" spans="2:34" ht="16.899999999999999">
      <c r="B60" s="490" t="s">
        <v>526</v>
      </c>
      <c r="C60" s="491"/>
      <c r="D60" s="491"/>
      <c r="E60" s="491"/>
      <c r="F60" s="491"/>
      <c r="G60" s="491"/>
      <c r="H60" s="520"/>
      <c r="I60" s="520"/>
      <c r="J60" s="517"/>
      <c r="K60" s="517"/>
      <c r="L60" s="517"/>
      <c r="M60" s="517"/>
      <c r="N60" s="517"/>
      <c r="O60" s="517"/>
      <c r="Q60" s="519"/>
      <c r="R60" s="519"/>
      <c r="T60" s="517"/>
      <c r="U60" s="517"/>
      <c r="V60" s="517"/>
      <c r="W60" s="517"/>
      <c r="X60" s="517"/>
      <c r="Y60" s="517"/>
      <c r="Z60" s="517"/>
      <c r="AA60" s="517"/>
      <c r="AB60" s="517"/>
      <c r="AC60" s="517"/>
      <c r="AD60" s="517"/>
      <c r="AE60" s="517"/>
      <c r="AF60" s="517"/>
      <c r="AG60" s="517"/>
      <c r="AH60" s="517"/>
    </row>
    <row r="61" spans="2:34" ht="16.899999999999999">
      <c r="B61" s="517"/>
      <c r="C61" s="518"/>
      <c r="D61" s="518"/>
      <c r="E61" s="518"/>
      <c r="F61" s="518"/>
      <c r="G61" s="518"/>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row>
    <row r="62" spans="2:34" ht="15" customHeight="1">
      <c r="B62" s="517"/>
      <c r="C62" s="518"/>
      <c r="D62" s="518"/>
      <c r="E62" s="518"/>
      <c r="F62" s="518"/>
      <c r="G62" s="518"/>
      <c r="H62" s="517"/>
      <c r="I62" s="517"/>
      <c r="J62" s="517"/>
      <c r="K62" s="517"/>
      <c r="L62" s="517"/>
      <c r="M62" s="517"/>
      <c r="N62" s="517"/>
      <c r="O62" s="245" t="s">
        <v>194</v>
      </c>
      <c r="P62" s="517"/>
      <c r="Q62" s="517"/>
      <c r="R62" s="517"/>
      <c r="S62" s="517"/>
    </row>
    <row r="63" spans="2:34">
      <c r="B63" s="1058" t="s">
        <v>9</v>
      </c>
      <c r="C63" s="1058" t="s">
        <v>10</v>
      </c>
      <c r="D63" s="1079" t="s">
        <v>14</v>
      </c>
      <c r="E63" s="1080"/>
      <c r="F63" s="1080"/>
      <c r="G63" s="1081"/>
      <c r="H63" s="1058" t="s">
        <v>15</v>
      </c>
      <c r="I63" s="1058"/>
      <c r="J63" s="1058"/>
      <c r="K63" s="1058"/>
      <c r="L63" s="1058" t="s">
        <v>16</v>
      </c>
      <c r="M63" s="1058"/>
      <c r="N63" s="1058"/>
      <c r="O63" s="1058"/>
      <c r="P63" s="1058" t="s">
        <v>17</v>
      </c>
      <c r="Q63" s="1058"/>
      <c r="R63" s="1058"/>
      <c r="S63" s="1058"/>
    </row>
    <row r="64" spans="2:34">
      <c r="B64" s="1058"/>
      <c r="C64" s="1058"/>
      <c r="D64" s="1077" t="s">
        <v>215</v>
      </c>
      <c r="E64" s="1082"/>
      <c r="F64" s="1082"/>
      <c r="G64" s="1082"/>
      <c r="H64" s="1077" t="s">
        <v>215</v>
      </c>
      <c r="I64" s="1082"/>
      <c r="J64" s="1082"/>
      <c r="K64" s="1082"/>
      <c r="L64" s="1077" t="s">
        <v>215</v>
      </c>
      <c r="M64" s="1082"/>
      <c r="N64" s="1082"/>
      <c r="O64" s="1082"/>
      <c r="P64" s="1077" t="s">
        <v>215</v>
      </c>
      <c r="Q64" s="1082"/>
      <c r="R64" s="1082"/>
      <c r="S64" s="1082"/>
    </row>
    <row r="65" spans="2:19" ht="55.15">
      <c r="B65" s="1058"/>
      <c r="C65" s="1058"/>
      <c r="D65" s="439" t="s">
        <v>522</v>
      </c>
      <c r="E65" s="439" t="s">
        <v>491</v>
      </c>
      <c r="F65" s="441" t="s">
        <v>523</v>
      </c>
      <c r="G65" s="439" t="s">
        <v>524</v>
      </c>
      <c r="H65" s="439" t="s">
        <v>522</v>
      </c>
      <c r="I65" s="439" t="s">
        <v>491</v>
      </c>
      <c r="J65" s="441" t="s">
        <v>523</v>
      </c>
      <c r="K65" s="439" t="s">
        <v>524</v>
      </c>
      <c r="L65" s="439" t="s">
        <v>522</v>
      </c>
      <c r="M65" s="439" t="s">
        <v>491</v>
      </c>
      <c r="N65" s="441" t="s">
        <v>523</v>
      </c>
      <c r="O65" s="439" t="s">
        <v>524</v>
      </c>
      <c r="P65" s="439" t="s">
        <v>522</v>
      </c>
      <c r="Q65" s="439" t="s">
        <v>491</v>
      </c>
      <c r="R65" s="441" t="s">
        <v>523</v>
      </c>
      <c r="S65" s="439" t="s">
        <v>524</v>
      </c>
    </row>
    <row r="66" spans="2:19" ht="27.6">
      <c r="B66" s="433"/>
      <c r="C66" s="433"/>
      <c r="D66" s="433" t="s">
        <v>504</v>
      </c>
      <c r="E66" s="433" t="s">
        <v>505</v>
      </c>
      <c r="F66" s="433" t="s">
        <v>506</v>
      </c>
      <c r="G66" s="433" t="s">
        <v>507</v>
      </c>
      <c r="H66" s="433" t="s">
        <v>508</v>
      </c>
      <c r="I66" s="433" t="s">
        <v>509</v>
      </c>
      <c r="J66" s="433" t="s">
        <v>510</v>
      </c>
      <c r="K66" s="433" t="s">
        <v>511</v>
      </c>
      <c r="L66" s="433" t="s">
        <v>512</v>
      </c>
      <c r="M66" s="433" t="s">
        <v>513</v>
      </c>
      <c r="N66" s="433" t="s">
        <v>514</v>
      </c>
      <c r="O66" s="433" t="s">
        <v>515</v>
      </c>
      <c r="P66" s="433" t="s">
        <v>516</v>
      </c>
      <c r="Q66" s="433" t="s">
        <v>517</v>
      </c>
      <c r="R66" s="433" t="s">
        <v>518</v>
      </c>
      <c r="S66" s="433" t="s">
        <v>519</v>
      </c>
    </row>
    <row r="67" spans="2:19">
      <c r="B67" s="511">
        <v>1</v>
      </c>
      <c r="C67" s="512" t="s">
        <v>116</v>
      </c>
      <c r="D67" s="579">
        <f>+S50</f>
        <v>0</v>
      </c>
      <c r="E67" s="608">
        <f>+'F4.1 (E) Exisiting'!E67+'F4.1 (N) New'!J42</f>
        <v>0</v>
      </c>
      <c r="F67" s="608">
        <f>+'F4.1 (E) Exisiting'!F67+'F4.1 (N) New'!K42</f>
        <v>0</v>
      </c>
      <c r="G67" s="579">
        <f>+D67+E67-F67</f>
        <v>0</v>
      </c>
      <c r="H67" s="606">
        <f t="shared" ref="H67:H72" si="55">+G67</f>
        <v>0</v>
      </c>
      <c r="I67" s="607">
        <f>+'F4.1 (E) Exisiting'!J67+'F4.1 (N) New'!O42</f>
        <v>0</v>
      </c>
      <c r="J67" s="607">
        <f>+'F4.1 (E) Exisiting'!K67+'F4.1 (N) New'!P42</f>
        <v>0</v>
      </c>
      <c r="K67" s="579">
        <f>+H67+I67-J67</f>
        <v>0</v>
      </c>
      <c r="L67" s="606">
        <f t="shared" ref="L67:L72" si="56">+K67</f>
        <v>0</v>
      </c>
      <c r="M67" s="607">
        <f>+'F4.1 (E) Exisiting'!O67+'F4.1 (N) New'!T42</f>
        <v>0</v>
      </c>
      <c r="N67" s="607">
        <f>+'F4.1 (E) Exisiting'!P67+'F4.1 (N) New'!U42</f>
        <v>0</v>
      </c>
      <c r="O67" s="579">
        <f>+L67+M67-N67</f>
        <v>0</v>
      </c>
      <c r="P67" s="606">
        <f t="shared" ref="P67:P72" si="57">+O67</f>
        <v>0</v>
      </c>
      <c r="Q67" s="607">
        <f>+'F4.1 (E) Exisiting'!T67+'F4.1 (N) New'!Y42</f>
        <v>0</v>
      </c>
      <c r="R67" s="607">
        <f>+'F4.1 (E) Exisiting'!U67+'F4.1 (N) New'!Z42</f>
        <v>0</v>
      </c>
      <c r="S67" s="606">
        <f>+P67</f>
        <v>0</v>
      </c>
    </row>
    <row r="68" spans="2:19">
      <c r="B68" s="511">
        <f>+B67+1</f>
        <v>2</v>
      </c>
      <c r="C68" s="512" t="s">
        <v>117</v>
      </c>
      <c r="D68" s="579">
        <f t="shared" ref="D68:D72" ca="1" si="58">+S51</f>
        <v>158.67158115677677</v>
      </c>
      <c r="E68" s="608">
        <f ca="1">+'F4.1 (E) Exisiting'!E68+'F4.1 (N) New'!J43</f>
        <v>14.258927205600001</v>
      </c>
      <c r="F68" s="608">
        <f>+'F4.1 (E) Exisiting'!F68+'F4.1 (N) New'!K43</f>
        <v>0</v>
      </c>
      <c r="G68" s="579">
        <f t="shared" ref="G68:G72" ca="1" si="59">+D68+E68-F68</f>
        <v>172.93050836237677</v>
      </c>
      <c r="H68" s="606">
        <f t="shared" ca="1" si="55"/>
        <v>172.93050836237677</v>
      </c>
      <c r="I68" s="607">
        <f ca="1">+'F4.1 (E) Exisiting'!J68+'F4.1 (N) New'!O43</f>
        <v>14.258927205600001</v>
      </c>
      <c r="J68" s="607">
        <f>+'F4.1 (E) Exisiting'!K68+'F4.1 (N) New'!P43</f>
        <v>0</v>
      </c>
      <c r="K68" s="579">
        <f t="shared" ref="K68:K72" ca="1" si="60">+H68+I68-J68</f>
        <v>187.18943556797677</v>
      </c>
      <c r="L68" s="606">
        <f t="shared" ca="1" si="56"/>
        <v>187.18943556797677</v>
      </c>
      <c r="M68" s="607">
        <f ca="1">+'F4.1 (E) Exisiting'!O68+'F4.1 (N) New'!T43</f>
        <v>14.258927205600001</v>
      </c>
      <c r="N68" s="607">
        <f>+'F4.1 (E) Exisiting'!P68+'F4.1 (N) New'!U43</f>
        <v>0</v>
      </c>
      <c r="O68" s="579">
        <f t="shared" ref="O68:O72" ca="1" si="61">+L68+M68-N68</f>
        <v>201.44836277357678</v>
      </c>
      <c r="P68" s="606">
        <f t="shared" ca="1" si="57"/>
        <v>201.44836277357678</v>
      </c>
      <c r="Q68" s="607">
        <f ca="1">+'F4.1 (E) Exisiting'!T68+'F4.1 (N) New'!Y43</f>
        <v>3.6825741750000005</v>
      </c>
      <c r="R68" s="607">
        <f>+'F4.1 (E) Exisiting'!U68+'F4.1 (N) New'!Z43</f>
        <v>0</v>
      </c>
      <c r="S68" s="606">
        <f t="shared" ref="S68:S72" ca="1" si="62">+P68</f>
        <v>201.44836277357678</v>
      </c>
    </row>
    <row r="69" spans="2:19">
      <c r="B69" s="511">
        <f t="shared" ref="B69:B72" si="63">+B68+1</f>
        <v>3</v>
      </c>
      <c r="C69" s="249" t="s">
        <v>118</v>
      </c>
      <c r="D69" s="579">
        <f t="shared" ca="1" si="58"/>
        <v>6.89053696926267E-2</v>
      </c>
      <c r="E69" s="608">
        <f ca="1">+'F4.1 (E) Exisiting'!E69+'F4.1 (N) New'!J44</f>
        <v>6.5430459614999993E-3</v>
      </c>
      <c r="F69" s="608">
        <f>+'F4.1 (E) Exisiting'!F69+'F4.1 (N) New'!K44</f>
        <v>0</v>
      </c>
      <c r="G69" s="579">
        <f t="shared" ca="1" si="59"/>
        <v>7.5448415654126702E-2</v>
      </c>
      <c r="H69" s="606">
        <f t="shared" ca="1" si="55"/>
        <v>7.5448415654126702E-2</v>
      </c>
      <c r="I69" s="607">
        <f ca="1">+'F4.1 (E) Exisiting'!J69+'F4.1 (N) New'!O44</f>
        <v>3.4455218333333333E-3</v>
      </c>
      <c r="J69" s="607">
        <f>+'F4.1 (E) Exisiting'!K69+'F4.1 (N) New'!P44</f>
        <v>0</v>
      </c>
      <c r="K69" s="579">
        <f t="shared" ca="1" si="60"/>
        <v>7.8893937487460042E-2</v>
      </c>
      <c r="L69" s="606">
        <f t="shared" ca="1" si="56"/>
        <v>7.8893937487460042E-2</v>
      </c>
      <c r="M69" s="607">
        <f ca="1">+'F4.1 (E) Exisiting'!O69+'F4.1 (N) New'!T44</f>
        <v>3.4455218333333333E-3</v>
      </c>
      <c r="N69" s="607">
        <f>+'F4.1 (E) Exisiting'!P69+'F4.1 (N) New'!U44</f>
        <v>0</v>
      </c>
      <c r="O69" s="579">
        <f t="shared" ca="1" si="61"/>
        <v>8.2339459320793382E-2</v>
      </c>
      <c r="P69" s="606">
        <f t="shared" ca="1" si="57"/>
        <v>8.2339459320793382E-2</v>
      </c>
      <c r="Q69" s="607">
        <f ca="1">+'F4.1 (E) Exisiting'!T69+'F4.1 (N) New'!Y44</f>
        <v>3.4455218333333333E-3</v>
      </c>
      <c r="R69" s="607">
        <f>+'F4.1 (E) Exisiting'!U69+'F4.1 (N) New'!Z44</f>
        <v>0</v>
      </c>
      <c r="S69" s="606">
        <f t="shared" ca="1" si="62"/>
        <v>8.2339459320793382E-2</v>
      </c>
    </row>
    <row r="70" spans="2:19">
      <c r="B70" s="511">
        <f t="shared" si="63"/>
        <v>4</v>
      </c>
      <c r="C70" s="512" t="s">
        <v>119</v>
      </c>
      <c r="D70" s="579">
        <f t="shared" ca="1" si="58"/>
        <v>2.3093100000000002E-2</v>
      </c>
      <c r="E70" s="608">
        <f ca="1">+'F4.1 (E) Exisiting'!E70+'F4.1 (N) New'!J45</f>
        <v>0</v>
      </c>
      <c r="F70" s="608">
        <f>+'F4.1 (E) Exisiting'!F70+'F4.1 (N) New'!K45</f>
        <v>0</v>
      </c>
      <c r="G70" s="579">
        <f t="shared" ca="1" si="59"/>
        <v>2.3093100000000002E-2</v>
      </c>
      <c r="H70" s="606">
        <f t="shared" ca="1" si="55"/>
        <v>2.3093100000000002E-2</v>
      </c>
      <c r="I70" s="607">
        <f ca="1">+'F4.1 (E) Exisiting'!J70+'F4.1 (N) New'!O45</f>
        <v>0</v>
      </c>
      <c r="J70" s="607">
        <f>+'F4.1 (E) Exisiting'!K70+'F4.1 (N) New'!P45</f>
        <v>0</v>
      </c>
      <c r="K70" s="579">
        <f t="shared" ca="1" si="60"/>
        <v>2.3093100000000002E-2</v>
      </c>
      <c r="L70" s="606">
        <f t="shared" ca="1" si="56"/>
        <v>2.3093100000000002E-2</v>
      </c>
      <c r="M70" s="607">
        <f ca="1">+'F4.1 (E) Exisiting'!O70+'F4.1 (N) New'!T45</f>
        <v>0</v>
      </c>
      <c r="N70" s="607">
        <f>+'F4.1 (E) Exisiting'!P70+'F4.1 (N) New'!U45</f>
        <v>0</v>
      </c>
      <c r="O70" s="579">
        <f t="shared" ca="1" si="61"/>
        <v>2.3093100000000002E-2</v>
      </c>
      <c r="P70" s="606">
        <f t="shared" ca="1" si="57"/>
        <v>2.3093100000000002E-2</v>
      </c>
      <c r="Q70" s="607">
        <f ca="1">+'F4.1 (E) Exisiting'!T70+'F4.1 (N) New'!Y45</f>
        <v>0</v>
      </c>
      <c r="R70" s="607">
        <f>+'F4.1 (E) Exisiting'!U70+'F4.1 (N) New'!Z45</f>
        <v>0</v>
      </c>
      <c r="S70" s="606">
        <f t="shared" ca="1" si="62"/>
        <v>2.3093100000000002E-2</v>
      </c>
    </row>
    <row r="71" spans="2:19">
      <c r="B71" s="511">
        <f t="shared" si="63"/>
        <v>5</v>
      </c>
      <c r="C71" s="512" t="s">
        <v>120</v>
      </c>
      <c r="D71" s="579">
        <f t="shared" ca="1" si="58"/>
        <v>1.3016203364547939E-2</v>
      </c>
      <c r="E71" s="608">
        <f ca="1">+'F4.1 (E) Exisiting'!E71+'F4.1 (N) New'!J46</f>
        <v>5.5481999999999992E-4</v>
      </c>
      <c r="F71" s="608">
        <f>+'F4.1 (E) Exisiting'!F71+'F4.1 (N) New'!K46</f>
        <v>0</v>
      </c>
      <c r="G71" s="579">
        <f t="shared" ca="1" si="59"/>
        <v>1.3571023364547938E-2</v>
      </c>
      <c r="H71" s="606">
        <f t="shared" ca="1" si="55"/>
        <v>1.3571023364547938E-2</v>
      </c>
      <c r="I71" s="607">
        <f ca="1">+'F4.1 (E) Exisiting'!J71+'F4.1 (N) New'!O46</f>
        <v>5.5481999999999992E-4</v>
      </c>
      <c r="J71" s="607">
        <f>+'F4.1 (E) Exisiting'!K71+'F4.1 (N) New'!P46</f>
        <v>0</v>
      </c>
      <c r="K71" s="579">
        <f t="shared" ca="1" si="60"/>
        <v>1.4125843364547938E-2</v>
      </c>
      <c r="L71" s="606">
        <f t="shared" ca="1" si="56"/>
        <v>1.4125843364547938E-2</v>
      </c>
      <c r="M71" s="607">
        <f ca="1">+'F4.1 (E) Exisiting'!O71+'F4.1 (N) New'!T46</f>
        <v>5.5481999999999992E-4</v>
      </c>
      <c r="N71" s="607">
        <f>+'F4.1 (E) Exisiting'!P71+'F4.1 (N) New'!U46</f>
        <v>0</v>
      </c>
      <c r="O71" s="579">
        <f t="shared" ca="1" si="61"/>
        <v>1.4680663364547937E-2</v>
      </c>
      <c r="P71" s="606">
        <f t="shared" ca="1" si="57"/>
        <v>1.4680663364547937E-2</v>
      </c>
      <c r="Q71" s="607">
        <f ca="1">+'F4.1 (E) Exisiting'!T71+'F4.1 (N) New'!Y46</f>
        <v>2.9947663545206241E-4</v>
      </c>
      <c r="R71" s="607">
        <f>+'F4.1 (E) Exisiting'!U71+'F4.1 (N) New'!Z46</f>
        <v>0</v>
      </c>
      <c r="S71" s="606">
        <f t="shared" ca="1" si="62"/>
        <v>1.4680663364547937E-2</v>
      </c>
    </row>
    <row r="72" spans="2:19">
      <c r="B72" s="511">
        <f t="shared" si="63"/>
        <v>6</v>
      </c>
      <c r="C72" s="512" t="s">
        <v>121</v>
      </c>
      <c r="D72" s="579">
        <f t="shared" ca="1" si="58"/>
        <v>9.3697313500000024E-4</v>
      </c>
      <c r="E72" s="608">
        <f ca="1">+'F4.1 (E) Exisiting'!E72+'F4.1 (N) New'!J47</f>
        <v>9.8058030000000004E-5</v>
      </c>
      <c r="F72" s="608">
        <f>+'F4.1 (E) Exisiting'!F72+'F4.1 (N) New'!K47</f>
        <v>0</v>
      </c>
      <c r="G72" s="579">
        <f t="shared" ca="1" si="59"/>
        <v>1.0350311650000003E-3</v>
      </c>
      <c r="H72" s="606">
        <f t="shared" ca="1" si="55"/>
        <v>1.0350311650000003E-3</v>
      </c>
      <c r="I72" s="607">
        <f ca="1">+'F4.1 (E) Exisiting'!J72+'F4.1 (N) New'!O47</f>
        <v>9.8058030000000004E-5</v>
      </c>
      <c r="J72" s="607">
        <f>+'F4.1 (E) Exisiting'!K72+'F4.1 (N) New'!P47</f>
        <v>0</v>
      </c>
      <c r="K72" s="579">
        <f t="shared" ca="1" si="60"/>
        <v>1.1330891950000002E-3</v>
      </c>
      <c r="L72" s="606">
        <f t="shared" ca="1" si="56"/>
        <v>1.1330891950000002E-3</v>
      </c>
      <c r="M72" s="607">
        <f ca="1">+'F4.1 (E) Exisiting'!O72+'F4.1 (N) New'!T47</f>
        <v>1.9363749999999999E-5</v>
      </c>
      <c r="N72" s="607">
        <f>+'F4.1 (E) Exisiting'!P72+'F4.1 (N) New'!U47</f>
        <v>0</v>
      </c>
      <c r="O72" s="579">
        <f t="shared" ca="1" si="61"/>
        <v>1.1524529450000001E-3</v>
      </c>
      <c r="P72" s="606">
        <f t="shared" ca="1" si="57"/>
        <v>1.1524529450000001E-3</v>
      </c>
      <c r="Q72" s="607">
        <f ca="1">+'F4.1 (E) Exisiting'!T72+'F4.1 (N) New'!Y47</f>
        <v>1.9363749999999999E-5</v>
      </c>
      <c r="R72" s="607">
        <f>+'F4.1 (E) Exisiting'!U72+'F4.1 (N) New'!Z47</f>
        <v>0</v>
      </c>
      <c r="S72" s="606">
        <f t="shared" ca="1" si="62"/>
        <v>1.1524529450000001E-3</v>
      </c>
    </row>
    <row r="73" spans="2:19">
      <c r="B73" s="511"/>
      <c r="C73" s="512"/>
      <c r="D73" s="513"/>
      <c r="E73" s="513"/>
      <c r="F73" s="513"/>
      <c r="G73" s="513"/>
      <c r="H73" s="248"/>
      <c r="I73" s="514"/>
      <c r="J73" s="514"/>
      <c r="K73" s="513"/>
      <c r="L73" s="248"/>
      <c r="M73" s="514"/>
      <c r="N73" s="514"/>
      <c r="O73" s="513"/>
      <c r="P73" s="248"/>
      <c r="Q73" s="514"/>
      <c r="R73" s="514"/>
      <c r="S73" s="248"/>
    </row>
    <row r="74" spans="2:19" ht="16.899999999999999">
      <c r="B74" s="515"/>
      <c r="C74" s="516" t="s">
        <v>302</v>
      </c>
      <c r="D74" s="580">
        <f ca="1">SUM(D67:D73)</f>
        <v>158.77753280296895</v>
      </c>
      <c r="E74" s="580">
        <f t="shared" ref="E74" ca="1" si="64">SUM(E67:E73)</f>
        <v>14.266123129591501</v>
      </c>
      <c r="F74" s="580">
        <f t="shared" ref="F74" si="65">SUM(F67:F73)</f>
        <v>0</v>
      </c>
      <c r="G74" s="580">
        <f t="shared" ref="G74" ca="1" si="66">SUM(G67:G73)</f>
        <v>173.04365593256045</v>
      </c>
      <c r="H74" s="580">
        <f t="shared" ref="H74" ca="1" si="67">SUM(H67:H73)</f>
        <v>173.04365593256045</v>
      </c>
      <c r="I74" s="580">
        <f t="shared" ref="I74" ca="1" si="68">SUM(I67:I73)</f>
        <v>14.263025605463334</v>
      </c>
      <c r="J74" s="580">
        <f t="shared" ref="J74" si="69">SUM(J67:J73)</f>
        <v>0</v>
      </c>
      <c r="K74" s="580">
        <f t="shared" ref="K74" ca="1" si="70">SUM(K67:K73)</f>
        <v>187.30668153802381</v>
      </c>
      <c r="L74" s="580">
        <f t="shared" ref="L74" ca="1" si="71">SUM(L67:L73)</f>
        <v>187.30668153802381</v>
      </c>
      <c r="M74" s="580">
        <f t="shared" ref="M74" ca="1" si="72">SUM(M67:M73)</f>
        <v>14.262946911183334</v>
      </c>
      <c r="N74" s="580">
        <f t="shared" ref="N74" si="73">SUM(N67:N73)</f>
        <v>0</v>
      </c>
      <c r="O74" s="580">
        <f t="shared" ref="O74" ca="1" si="74">SUM(O67:O73)</f>
        <v>201.56962844920713</v>
      </c>
      <c r="P74" s="580">
        <f t="shared" ref="P74" ca="1" si="75">SUM(P67:P73)</f>
        <v>201.56962844920713</v>
      </c>
      <c r="Q74" s="580">
        <f t="shared" ref="Q74" ca="1" si="76">SUM(Q67:Q73)</f>
        <v>3.6863385372187856</v>
      </c>
      <c r="R74" s="580">
        <f t="shared" ref="R74" si="77">SUM(R67:R73)</f>
        <v>0</v>
      </c>
      <c r="S74" s="580">
        <f t="shared" ref="S74" ca="1" si="78">SUM(S67:S73)</f>
        <v>201.56962844920713</v>
      </c>
    </row>
    <row r="75" spans="2:19" ht="16.899999999999999">
      <c r="B75" s="517"/>
      <c r="C75" s="518"/>
      <c r="D75" s="518"/>
      <c r="E75" s="518"/>
      <c r="F75" s="518"/>
      <c r="G75" s="518"/>
      <c r="H75" s="517"/>
      <c r="I75" s="517"/>
      <c r="J75" s="517"/>
      <c r="K75" s="517"/>
      <c r="L75" s="517"/>
      <c r="M75" s="517"/>
      <c r="N75" s="517"/>
      <c r="O75" s="517"/>
      <c r="P75" s="517"/>
      <c r="Q75" s="517"/>
      <c r="R75" s="517"/>
      <c r="S75" s="517"/>
    </row>
    <row r="77" spans="2:19">
      <c r="B77" s="293" t="s">
        <v>527</v>
      </c>
    </row>
    <row r="78" spans="2:19">
      <c r="B78" s="293"/>
    </row>
    <row r="79" spans="2:19">
      <c r="I79" s="497"/>
      <c r="K79" s="497"/>
      <c r="L79" s="497"/>
      <c r="O79" s="1"/>
      <c r="S79" s="245" t="s">
        <v>194</v>
      </c>
    </row>
    <row r="80" spans="2:19" ht="32.25" customHeight="1">
      <c r="B80" s="1058" t="s">
        <v>9</v>
      </c>
      <c r="C80" s="1058" t="s">
        <v>10</v>
      </c>
      <c r="D80" s="1077" t="s">
        <v>44</v>
      </c>
      <c r="E80" s="1077"/>
      <c r="F80" s="1077"/>
      <c r="G80" s="1077"/>
      <c r="H80" s="1077" t="s">
        <v>11</v>
      </c>
      <c r="I80" s="1077"/>
      <c r="J80" s="1077"/>
      <c r="K80" s="1077"/>
      <c r="L80" s="1058" t="s">
        <v>12</v>
      </c>
      <c r="M80" s="1058"/>
      <c r="N80" s="1058"/>
      <c r="O80" s="1058"/>
      <c r="P80" s="1058" t="s">
        <v>13</v>
      </c>
      <c r="Q80" s="1058"/>
      <c r="R80" s="1058"/>
      <c r="S80" s="1058"/>
    </row>
    <row r="81" spans="2:34" ht="15" customHeight="1">
      <c r="B81" s="1058"/>
      <c r="C81" s="1058"/>
      <c r="D81" s="1077" t="s">
        <v>521</v>
      </c>
      <c r="E81" s="1082"/>
      <c r="F81" s="1082"/>
      <c r="G81" s="1082"/>
      <c r="H81" s="1077" t="s">
        <v>521</v>
      </c>
      <c r="I81" s="1082"/>
      <c r="J81" s="1082"/>
      <c r="K81" s="1082"/>
      <c r="L81" s="1077" t="s">
        <v>256</v>
      </c>
      <c r="M81" s="1082"/>
      <c r="N81" s="1082"/>
      <c r="O81" s="1082"/>
      <c r="P81" s="1077" t="s">
        <v>215</v>
      </c>
      <c r="Q81" s="1082"/>
      <c r="R81" s="1082"/>
      <c r="S81" s="1082"/>
    </row>
    <row r="82" spans="2:34" ht="41.45">
      <c r="B82" s="1058"/>
      <c r="C82" s="1058"/>
      <c r="D82" s="439" t="s">
        <v>490</v>
      </c>
      <c r="E82" s="439" t="s">
        <v>491</v>
      </c>
      <c r="F82" s="441" t="s">
        <v>523</v>
      </c>
      <c r="G82" s="439" t="s">
        <v>493</v>
      </c>
      <c r="H82" s="439" t="s">
        <v>490</v>
      </c>
      <c r="I82" s="439" t="s">
        <v>491</v>
      </c>
      <c r="J82" s="441" t="s">
        <v>523</v>
      </c>
      <c r="K82" s="439" t="s">
        <v>493</v>
      </c>
      <c r="L82" s="439" t="s">
        <v>490</v>
      </c>
      <c r="M82" s="439" t="s">
        <v>491</v>
      </c>
      <c r="N82" s="441" t="s">
        <v>523</v>
      </c>
      <c r="O82" s="439" t="s">
        <v>493</v>
      </c>
      <c r="P82" s="439" t="s">
        <v>490</v>
      </c>
      <c r="Q82" s="439" t="s">
        <v>491</v>
      </c>
      <c r="R82" s="441" t="s">
        <v>523</v>
      </c>
      <c r="S82" s="439" t="s">
        <v>493</v>
      </c>
    </row>
    <row r="83" spans="2:34" ht="27.6">
      <c r="B83" s="433"/>
      <c r="C83" s="433"/>
      <c r="D83" s="433" t="s">
        <v>204</v>
      </c>
      <c r="E83" s="433" t="s">
        <v>205</v>
      </c>
      <c r="F83" s="433" t="s">
        <v>315</v>
      </c>
      <c r="G83" s="433" t="s">
        <v>494</v>
      </c>
      <c r="H83" s="433" t="s">
        <v>207</v>
      </c>
      <c r="I83" s="433" t="s">
        <v>208</v>
      </c>
      <c r="J83" s="433" t="s">
        <v>495</v>
      </c>
      <c r="K83" s="433" t="s">
        <v>496</v>
      </c>
      <c r="L83" s="433" t="s">
        <v>210</v>
      </c>
      <c r="M83" s="433" t="s">
        <v>211</v>
      </c>
      <c r="N83" s="433" t="s">
        <v>497</v>
      </c>
      <c r="O83" s="433" t="s">
        <v>498</v>
      </c>
      <c r="P83" s="433" t="s">
        <v>499</v>
      </c>
      <c r="Q83" s="433" t="s">
        <v>500</v>
      </c>
      <c r="R83" s="433" t="s">
        <v>501</v>
      </c>
      <c r="S83" s="433" t="s">
        <v>502</v>
      </c>
    </row>
    <row r="84" spans="2:34">
      <c r="B84" s="511">
        <v>1</v>
      </c>
      <c r="C84" s="512" t="s">
        <v>116</v>
      </c>
      <c r="D84" s="579">
        <f>+D16-D50</f>
        <v>0</v>
      </c>
      <c r="E84" s="579">
        <f t="shared" ref="E84:S84" si="79">+E16-E50</f>
        <v>0</v>
      </c>
      <c r="F84" s="579">
        <f t="shared" si="79"/>
        <v>0</v>
      </c>
      <c r="G84" s="579">
        <f t="shared" si="79"/>
        <v>0</v>
      </c>
      <c r="H84" s="579">
        <f t="shared" si="79"/>
        <v>0</v>
      </c>
      <c r="I84" s="579">
        <f t="shared" si="79"/>
        <v>0</v>
      </c>
      <c r="J84" s="579">
        <f t="shared" si="79"/>
        <v>0</v>
      </c>
      <c r="K84" s="579">
        <f t="shared" si="79"/>
        <v>0</v>
      </c>
      <c r="L84" s="579">
        <f t="shared" si="79"/>
        <v>0</v>
      </c>
      <c r="M84" s="579">
        <f t="shared" si="79"/>
        <v>0</v>
      </c>
      <c r="N84" s="579">
        <f t="shared" si="79"/>
        <v>0</v>
      </c>
      <c r="O84" s="579">
        <f t="shared" si="79"/>
        <v>0</v>
      </c>
      <c r="P84" s="579">
        <f t="shared" si="79"/>
        <v>0</v>
      </c>
      <c r="Q84" s="579">
        <f t="shared" si="79"/>
        <v>0</v>
      </c>
      <c r="R84" s="579">
        <f t="shared" si="79"/>
        <v>0</v>
      </c>
      <c r="S84" s="579">
        <f t="shared" si="79"/>
        <v>0</v>
      </c>
    </row>
    <row r="85" spans="2:34">
      <c r="B85" s="511">
        <f>+B84+1</f>
        <v>2</v>
      </c>
      <c r="C85" s="512" t="s">
        <v>117</v>
      </c>
      <c r="D85" s="579">
        <f t="shared" ref="D85:S85" si="80">+D17-D51</f>
        <v>168.41956716562328</v>
      </c>
      <c r="E85" s="579">
        <f t="shared" si="80"/>
        <v>-14.258927205600001</v>
      </c>
      <c r="F85" s="579">
        <f t="shared" si="80"/>
        <v>0</v>
      </c>
      <c r="G85" s="579">
        <f t="shared" si="80"/>
        <v>154.16063996002327</v>
      </c>
      <c r="H85" s="579">
        <f t="shared" si="80"/>
        <v>154.16063996002327</v>
      </c>
      <c r="I85" s="579">
        <f t="shared" si="80"/>
        <v>-14.258927205600001</v>
      </c>
      <c r="J85" s="579">
        <f t="shared" si="80"/>
        <v>0</v>
      </c>
      <c r="K85" s="579">
        <f t="shared" si="80"/>
        <v>139.90171275442327</v>
      </c>
      <c r="L85" s="579">
        <f t="shared" si="80"/>
        <v>139.90171275442327</v>
      </c>
      <c r="M85" s="579">
        <f t="shared" si="80"/>
        <v>-14.258927205600001</v>
      </c>
      <c r="N85" s="579">
        <f t="shared" si="80"/>
        <v>0</v>
      </c>
      <c r="O85" s="579">
        <f t="shared" si="80"/>
        <v>125.64278554882327</v>
      </c>
      <c r="P85" s="579">
        <f t="shared" si="80"/>
        <v>125.64278554882327</v>
      </c>
      <c r="Q85" s="579">
        <f t="shared" ca="1" si="80"/>
        <v>-14.258927205600001</v>
      </c>
      <c r="R85" s="579">
        <f t="shared" si="80"/>
        <v>0</v>
      </c>
      <c r="S85" s="579">
        <f t="shared" ca="1" si="80"/>
        <v>111.38385834322327</v>
      </c>
    </row>
    <row r="86" spans="2:34">
      <c r="B86" s="511">
        <f t="shared" ref="B86:B89" si="81">+B85+1</f>
        <v>3</v>
      </c>
      <c r="C86" s="249" t="s">
        <v>118</v>
      </c>
      <c r="D86" s="579">
        <f t="shared" ref="D86:S86" si="82">+D18-D52</f>
        <v>3.5871757106123288E-2</v>
      </c>
      <c r="E86" s="579">
        <f t="shared" si="82"/>
        <v>-5.1116079299999995E-3</v>
      </c>
      <c r="F86" s="579">
        <f t="shared" si="82"/>
        <v>0</v>
      </c>
      <c r="G86" s="579">
        <f t="shared" si="82"/>
        <v>3.076014917612329E-2</v>
      </c>
      <c r="H86" s="579">
        <f t="shared" si="82"/>
        <v>3.076014917612329E-2</v>
      </c>
      <c r="I86" s="579">
        <f t="shared" si="82"/>
        <v>1.6786228054250004E-2</v>
      </c>
      <c r="J86" s="579">
        <f t="shared" si="82"/>
        <v>0</v>
      </c>
      <c r="K86" s="579">
        <f t="shared" si="82"/>
        <v>4.7546377230373298E-2</v>
      </c>
      <c r="L86" s="579">
        <f t="shared" si="82"/>
        <v>4.7546377230373298E-2</v>
      </c>
      <c r="M86" s="579">
        <f t="shared" si="82"/>
        <v>-6.5430459614999993E-3</v>
      </c>
      <c r="N86" s="579">
        <f t="shared" si="82"/>
        <v>0</v>
      </c>
      <c r="O86" s="579">
        <f t="shared" si="82"/>
        <v>4.1003331268873296E-2</v>
      </c>
      <c r="P86" s="579">
        <f t="shared" si="82"/>
        <v>4.1003331268873296E-2</v>
      </c>
      <c r="Q86" s="579">
        <f t="shared" ca="1" si="82"/>
        <v>-6.5430459614999993E-3</v>
      </c>
      <c r="R86" s="579">
        <f t="shared" si="82"/>
        <v>0</v>
      </c>
      <c r="S86" s="579">
        <f t="shared" ca="1" si="82"/>
        <v>3.4460285307373301E-2</v>
      </c>
    </row>
    <row r="87" spans="2:34">
      <c r="B87" s="511">
        <f t="shared" si="81"/>
        <v>4</v>
      </c>
      <c r="C87" s="512" t="s">
        <v>119</v>
      </c>
      <c r="D87" s="579">
        <f t="shared" ref="D87:S87" si="83">+D19-D53</f>
        <v>4.3848770547945184E-3</v>
      </c>
      <c r="E87" s="579">
        <f t="shared" si="83"/>
        <v>-7.6977000000000002E-4</v>
      </c>
      <c r="F87" s="579">
        <f t="shared" si="83"/>
        <v>0</v>
      </c>
      <c r="G87" s="579">
        <f t="shared" si="83"/>
        <v>3.615107054794519E-3</v>
      </c>
      <c r="H87" s="579">
        <f t="shared" si="83"/>
        <v>3.615107054794519E-3</v>
      </c>
      <c r="I87" s="579">
        <f t="shared" si="83"/>
        <v>-7.6977000000000002E-4</v>
      </c>
      <c r="J87" s="579">
        <f t="shared" si="83"/>
        <v>0</v>
      </c>
      <c r="K87" s="579">
        <f t="shared" si="83"/>
        <v>2.8453370547945195E-3</v>
      </c>
      <c r="L87" s="579">
        <f t="shared" si="83"/>
        <v>2.8453370547945195E-3</v>
      </c>
      <c r="M87" s="579">
        <f t="shared" si="83"/>
        <v>-2.7943705479452005E-4</v>
      </c>
      <c r="N87" s="579">
        <f t="shared" si="83"/>
        <v>0</v>
      </c>
      <c r="O87" s="579">
        <f t="shared" si="83"/>
        <v>2.5658999999999994E-3</v>
      </c>
      <c r="P87" s="579">
        <f t="shared" si="83"/>
        <v>2.5658999999999994E-3</v>
      </c>
      <c r="Q87" s="579">
        <f t="shared" ca="1" si="83"/>
        <v>0</v>
      </c>
      <c r="R87" s="579">
        <f t="shared" si="83"/>
        <v>0</v>
      </c>
      <c r="S87" s="579">
        <f t="shared" ca="1" si="83"/>
        <v>2.5658999999999994E-3</v>
      </c>
    </row>
    <row r="88" spans="2:34">
      <c r="B88" s="511">
        <f t="shared" si="81"/>
        <v>5</v>
      </c>
      <c r="C88" s="512" t="s">
        <v>120</v>
      </c>
      <c r="D88" s="579">
        <f t="shared" ref="D88:S88" si="84">+D20-D54</f>
        <v>7.3440261754520574E-3</v>
      </c>
      <c r="E88" s="579">
        <f t="shared" si="84"/>
        <v>-1.0536031799999999E-3</v>
      </c>
      <c r="F88" s="579">
        <f t="shared" si="84"/>
        <v>0</v>
      </c>
      <c r="G88" s="579">
        <f t="shared" si="84"/>
        <v>6.290422995452058E-3</v>
      </c>
      <c r="H88" s="579">
        <f t="shared" si="84"/>
        <v>6.290422995452058E-3</v>
      </c>
      <c r="I88" s="579">
        <f t="shared" si="84"/>
        <v>-1.0536031799999999E-3</v>
      </c>
      <c r="J88" s="579">
        <f t="shared" si="84"/>
        <v>0</v>
      </c>
      <c r="K88" s="579">
        <f t="shared" si="84"/>
        <v>5.2368198154520585E-3</v>
      </c>
      <c r="L88" s="579">
        <f t="shared" si="84"/>
        <v>5.2368198154520585E-3</v>
      </c>
      <c r="M88" s="579">
        <f t="shared" si="84"/>
        <v>-1.0536031799999999E-3</v>
      </c>
      <c r="N88" s="579">
        <f t="shared" si="84"/>
        <v>0</v>
      </c>
      <c r="O88" s="579">
        <f t="shared" si="84"/>
        <v>4.183216635452059E-3</v>
      </c>
      <c r="P88" s="579">
        <f t="shared" si="84"/>
        <v>4.183216635452059E-3</v>
      </c>
      <c r="Q88" s="579">
        <f t="shared" ca="1" si="84"/>
        <v>-5.5481999999999992E-4</v>
      </c>
      <c r="R88" s="579">
        <f t="shared" si="84"/>
        <v>0</v>
      </c>
      <c r="S88" s="579">
        <f t="shared" ca="1" si="84"/>
        <v>3.6283966354520598E-3</v>
      </c>
    </row>
    <row r="89" spans="2:34">
      <c r="B89" s="511">
        <f t="shared" si="81"/>
        <v>6</v>
      </c>
      <c r="C89" s="512" t="s">
        <v>121</v>
      </c>
      <c r="D89" s="579">
        <f t="shared" ref="D89:S89" si="85">+D21-D55</f>
        <v>1.0043589849999999E-3</v>
      </c>
      <c r="E89" s="579">
        <f t="shared" si="85"/>
        <v>-9.8058030000000004E-5</v>
      </c>
      <c r="F89" s="579">
        <f t="shared" si="85"/>
        <v>0</v>
      </c>
      <c r="G89" s="579">
        <f t="shared" si="85"/>
        <v>9.0630095499999994E-4</v>
      </c>
      <c r="H89" s="579">
        <f t="shared" si="85"/>
        <v>9.0630095499999994E-4</v>
      </c>
      <c r="I89" s="579">
        <f t="shared" si="85"/>
        <v>-9.8058030000000004E-5</v>
      </c>
      <c r="J89" s="579">
        <f t="shared" si="85"/>
        <v>0</v>
      </c>
      <c r="K89" s="579">
        <f t="shared" si="85"/>
        <v>8.0824292499999991E-4</v>
      </c>
      <c r="L89" s="579">
        <f t="shared" si="85"/>
        <v>8.0824292499999991E-4</v>
      </c>
      <c r="M89" s="579">
        <f t="shared" si="85"/>
        <v>-9.8058030000000004E-5</v>
      </c>
      <c r="N89" s="579">
        <f t="shared" si="85"/>
        <v>0</v>
      </c>
      <c r="O89" s="579">
        <f t="shared" si="85"/>
        <v>7.1018489499999988E-4</v>
      </c>
      <c r="P89" s="579">
        <f t="shared" si="85"/>
        <v>7.1018489499999988E-4</v>
      </c>
      <c r="Q89" s="579">
        <f t="shared" ca="1" si="85"/>
        <v>-9.8058030000000004E-5</v>
      </c>
      <c r="R89" s="579">
        <f t="shared" si="85"/>
        <v>0</v>
      </c>
      <c r="S89" s="579">
        <f t="shared" ca="1" si="85"/>
        <v>6.1212686499999985E-4</v>
      </c>
    </row>
    <row r="90" spans="2:34">
      <c r="B90" s="511"/>
      <c r="C90" s="512"/>
      <c r="D90" s="513"/>
      <c r="E90" s="513"/>
      <c r="F90" s="513"/>
      <c r="G90" s="513"/>
      <c r="H90" s="248"/>
      <c r="I90" s="514"/>
      <c r="J90" s="514"/>
      <c r="K90" s="248"/>
      <c r="L90" s="248"/>
      <c r="M90" s="514"/>
      <c r="N90" s="514"/>
      <c r="O90" s="248"/>
      <c r="P90" s="248"/>
      <c r="Q90" s="248"/>
      <c r="R90" s="248"/>
      <c r="S90" s="248"/>
    </row>
    <row r="91" spans="2:34" ht="16.899999999999999">
      <c r="B91" s="515"/>
      <c r="C91" s="516" t="s">
        <v>302</v>
      </c>
      <c r="D91" s="580">
        <f>SUM(D84:D90)</f>
        <v>168.46817218494465</v>
      </c>
      <c r="E91" s="580">
        <f t="shared" ref="E91" si="86">SUM(E84:E90)</f>
        <v>-14.265960244740002</v>
      </c>
      <c r="F91" s="580">
        <f t="shared" ref="F91" si="87">SUM(F84:F90)</f>
        <v>0</v>
      </c>
      <c r="G91" s="580">
        <f t="shared" ref="G91" si="88">SUM(G84:G90)</f>
        <v>154.20221194020465</v>
      </c>
      <c r="H91" s="580">
        <f t="shared" ref="H91" si="89">SUM(H84:H90)</f>
        <v>154.20221194020465</v>
      </c>
      <c r="I91" s="580">
        <f t="shared" ref="I91" si="90">SUM(I84:I90)</f>
        <v>-14.244062408755751</v>
      </c>
      <c r="J91" s="580">
        <f t="shared" ref="J91" si="91">SUM(J84:J90)</f>
        <v>0</v>
      </c>
      <c r="K91" s="580">
        <f t="shared" ref="K91" si="92">SUM(K84:K90)</f>
        <v>139.95814953144887</v>
      </c>
      <c r="L91" s="580">
        <f t="shared" ref="L91" si="93">SUM(L84:L90)</f>
        <v>139.95814953144887</v>
      </c>
      <c r="M91" s="580">
        <f t="shared" ref="M91" si="94">SUM(M84:M90)</f>
        <v>-14.266901349826297</v>
      </c>
      <c r="N91" s="580">
        <f t="shared" ref="N91" si="95">SUM(N84:N90)</f>
        <v>0</v>
      </c>
      <c r="O91" s="580">
        <f t="shared" ref="O91" si="96">SUM(O84:O90)</f>
        <v>125.69124818162258</v>
      </c>
      <c r="P91" s="580">
        <f t="shared" ref="P91" si="97">SUM(P84:P90)</f>
        <v>125.69124818162258</v>
      </c>
      <c r="Q91" s="580">
        <f t="shared" ref="Q91" ca="1" si="98">SUM(Q84:Q90)</f>
        <v>-14.266123129591501</v>
      </c>
      <c r="R91" s="580">
        <f t="shared" ref="R91" si="99">SUM(R84:R90)</f>
        <v>0</v>
      </c>
      <c r="S91" s="580">
        <f t="shared" ref="S91" ca="1" si="100">SUM(S84:S90)</f>
        <v>111.42512505203108</v>
      </c>
    </row>
    <row r="92" spans="2:34" ht="16.899999999999999">
      <c r="B92" s="517"/>
      <c r="C92" s="518"/>
      <c r="D92" s="518"/>
      <c r="E92" s="518"/>
      <c r="F92" s="518"/>
      <c r="G92" s="518"/>
      <c r="H92" s="517"/>
      <c r="I92" s="517"/>
      <c r="J92" s="517"/>
      <c r="K92" s="517"/>
      <c r="L92" s="517"/>
      <c r="M92" s="517"/>
      <c r="N92" s="517"/>
      <c r="O92" s="517"/>
      <c r="Q92" s="519"/>
      <c r="R92" s="519"/>
    </row>
    <row r="93" spans="2:34" ht="16.899999999999999">
      <c r="B93" s="490" t="s">
        <v>528</v>
      </c>
      <c r="C93" s="491"/>
      <c r="D93" s="491"/>
      <c r="E93" s="491"/>
      <c r="F93" s="491"/>
      <c r="G93" s="518"/>
      <c r="H93" s="517"/>
      <c r="I93" s="517"/>
      <c r="J93" s="517"/>
      <c r="K93" s="517"/>
      <c r="L93" s="517"/>
      <c r="M93" s="517"/>
      <c r="N93" s="517"/>
      <c r="O93" s="517"/>
      <c r="Q93" s="519"/>
      <c r="R93" s="519"/>
    </row>
    <row r="94" spans="2:34" ht="16.899999999999999">
      <c r="B94" s="517"/>
      <c r="C94" s="518"/>
      <c r="D94" s="518"/>
      <c r="E94" s="518"/>
      <c r="F94" s="518"/>
      <c r="G94" s="518"/>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row>
    <row r="95" spans="2:34" ht="16.899999999999999">
      <c r="B95" s="517"/>
      <c r="C95" s="518"/>
      <c r="D95" s="518"/>
      <c r="E95" s="518"/>
      <c r="F95" s="518"/>
      <c r="G95" s="518"/>
      <c r="H95" s="517"/>
      <c r="I95" s="517"/>
      <c r="J95" s="517"/>
      <c r="K95" s="517"/>
      <c r="L95" s="517"/>
      <c r="M95" s="517"/>
      <c r="N95" s="517"/>
      <c r="O95" s="517"/>
      <c r="P95" s="517"/>
      <c r="Q95" s="517"/>
      <c r="R95" s="517"/>
      <c r="S95" s="245" t="s">
        <v>194</v>
      </c>
      <c r="T95" s="517"/>
      <c r="U95" s="517"/>
      <c r="V95" s="517"/>
      <c r="W95" s="517"/>
      <c r="X95" s="517"/>
      <c r="Y95" s="517"/>
      <c r="Z95" s="517"/>
      <c r="AA95" s="517"/>
      <c r="AB95" s="517"/>
      <c r="AC95" s="517"/>
      <c r="AD95" s="517"/>
      <c r="AE95" s="517"/>
      <c r="AF95" s="517"/>
      <c r="AG95" s="517"/>
      <c r="AH95" s="517"/>
    </row>
    <row r="96" spans="2:34" ht="15" customHeight="1">
      <c r="B96" s="1058" t="s">
        <v>9</v>
      </c>
      <c r="C96" s="1058" t="s">
        <v>10</v>
      </c>
      <c r="D96" s="1079" t="s">
        <v>14</v>
      </c>
      <c r="E96" s="1080"/>
      <c r="F96" s="1080"/>
      <c r="G96" s="1081"/>
      <c r="H96" s="1058" t="s">
        <v>15</v>
      </c>
      <c r="I96" s="1058"/>
      <c r="J96" s="1058"/>
      <c r="K96" s="1058"/>
      <c r="L96" s="1058" t="s">
        <v>16</v>
      </c>
      <c r="M96" s="1058"/>
      <c r="N96" s="1058"/>
      <c r="O96" s="1058"/>
      <c r="P96" s="1058" t="s">
        <v>17</v>
      </c>
      <c r="Q96" s="1058"/>
      <c r="R96" s="1058"/>
      <c r="S96" s="1058"/>
    </row>
    <row r="97" spans="2:19">
      <c r="B97" s="1058"/>
      <c r="C97" s="1058"/>
      <c r="D97" s="1077" t="s">
        <v>215</v>
      </c>
      <c r="E97" s="1082"/>
      <c r="F97" s="1082"/>
      <c r="G97" s="1082"/>
      <c r="H97" s="1077" t="s">
        <v>215</v>
      </c>
      <c r="I97" s="1082"/>
      <c r="J97" s="1082"/>
      <c r="K97" s="1082"/>
      <c r="L97" s="1077" t="s">
        <v>215</v>
      </c>
      <c r="M97" s="1082"/>
      <c r="N97" s="1082"/>
      <c r="O97" s="1082"/>
      <c r="P97" s="1077" t="s">
        <v>215</v>
      </c>
      <c r="Q97" s="1082"/>
      <c r="R97" s="1082"/>
      <c r="S97" s="1082"/>
    </row>
    <row r="98" spans="2:19" ht="41.45">
      <c r="B98" s="1058"/>
      <c r="C98" s="1058"/>
      <c r="D98" s="439" t="s">
        <v>490</v>
      </c>
      <c r="E98" s="439" t="s">
        <v>491</v>
      </c>
      <c r="F98" s="441" t="s">
        <v>523</v>
      </c>
      <c r="G98" s="439" t="s">
        <v>493</v>
      </c>
      <c r="H98" s="439" t="s">
        <v>490</v>
      </c>
      <c r="I98" s="439" t="s">
        <v>491</v>
      </c>
      <c r="J98" s="441" t="s">
        <v>523</v>
      </c>
      <c r="K98" s="439" t="s">
        <v>493</v>
      </c>
      <c r="L98" s="439" t="s">
        <v>490</v>
      </c>
      <c r="M98" s="439" t="s">
        <v>491</v>
      </c>
      <c r="N98" s="441" t="s">
        <v>523</v>
      </c>
      <c r="O98" s="439" t="s">
        <v>493</v>
      </c>
      <c r="P98" s="439" t="s">
        <v>490</v>
      </c>
      <c r="Q98" s="439" t="s">
        <v>491</v>
      </c>
      <c r="R98" s="441" t="s">
        <v>523</v>
      </c>
      <c r="S98" s="439" t="s">
        <v>493</v>
      </c>
    </row>
    <row r="99" spans="2:19" ht="27.6">
      <c r="B99" s="433"/>
      <c r="C99" s="433"/>
      <c r="D99" s="433" t="s">
        <v>504</v>
      </c>
      <c r="E99" s="433" t="s">
        <v>505</v>
      </c>
      <c r="F99" s="433" t="s">
        <v>506</v>
      </c>
      <c r="G99" s="433" t="s">
        <v>507</v>
      </c>
      <c r="H99" s="433" t="s">
        <v>508</v>
      </c>
      <c r="I99" s="433" t="s">
        <v>509</v>
      </c>
      <c r="J99" s="433" t="s">
        <v>510</v>
      </c>
      <c r="K99" s="433" t="s">
        <v>511</v>
      </c>
      <c r="L99" s="433" t="s">
        <v>512</v>
      </c>
      <c r="M99" s="433" t="s">
        <v>513</v>
      </c>
      <c r="N99" s="433" t="s">
        <v>514</v>
      </c>
      <c r="O99" s="433" t="s">
        <v>515</v>
      </c>
      <c r="P99" s="433" t="s">
        <v>516</v>
      </c>
      <c r="Q99" s="433" t="s">
        <v>517</v>
      </c>
      <c r="R99" s="433" t="s">
        <v>518</v>
      </c>
      <c r="S99" s="433" t="s">
        <v>519</v>
      </c>
    </row>
    <row r="100" spans="2:19">
      <c r="B100" s="511">
        <v>1</v>
      </c>
      <c r="C100" s="512" t="s">
        <v>116</v>
      </c>
      <c r="D100" s="579">
        <f>+D32-D67</f>
        <v>0</v>
      </c>
      <c r="E100" s="579">
        <f t="shared" ref="E100:S100" si="101">+E32-E67</f>
        <v>0</v>
      </c>
      <c r="F100" s="579">
        <f t="shared" si="101"/>
        <v>0</v>
      </c>
      <c r="G100" s="579">
        <f t="shared" si="101"/>
        <v>0</v>
      </c>
      <c r="H100" s="579">
        <f t="shared" si="101"/>
        <v>0</v>
      </c>
      <c r="I100" s="579">
        <f t="shared" si="101"/>
        <v>0</v>
      </c>
      <c r="J100" s="579">
        <f t="shared" si="101"/>
        <v>0</v>
      </c>
      <c r="K100" s="579">
        <f t="shared" si="101"/>
        <v>0</v>
      </c>
      <c r="L100" s="579">
        <f t="shared" si="101"/>
        <v>0</v>
      </c>
      <c r="M100" s="579">
        <f t="shared" si="101"/>
        <v>0</v>
      </c>
      <c r="N100" s="579">
        <f t="shared" si="101"/>
        <v>0</v>
      </c>
      <c r="O100" s="579">
        <f t="shared" si="101"/>
        <v>0</v>
      </c>
      <c r="P100" s="579">
        <f t="shared" si="101"/>
        <v>0</v>
      </c>
      <c r="Q100" s="579">
        <f t="shared" si="101"/>
        <v>0</v>
      </c>
      <c r="R100" s="579">
        <f t="shared" si="101"/>
        <v>0</v>
      </c>
      <c r="S100" s="579">
        <f t="shared" si="101"/>
        <v>0</v>
      </c>
    </row>
    <row r="101" spans="2:19">
      <c r="B101" s="511">
        <f>+B100+1</f>
        <v>2</v>
      </c>
      <c r="C101" s="512" t="s">
        <v>117</v>
      </c>
      <c r="D101" s="579">
        <f t="shared" ref="D101:S105" ca="1" si="102">+D33-D68</f>
        <v>111.38385834322327</v>
      </c>
      <c r="E101" s="579">
        <f t="shared" ca="1" si="102"/>
        <v>-14.258927205600001</v>
      </c>
      <c r="F101" s="579">
        <f t="shared" si="102"/>
        <v>0</v>
      </c>
      <c r="G101" s="579">
        <f t="shared" ca="1" si="102"/>
        <v>97.124931137623264</v>
      </c>
      <c r="H101" s="579">
        <f t="shared" ca="1" si="102"/>
        <v>97.124931137623264</v>
      </c>
      <c r="I101" s="579">
        <f t="shared" ca="1" si="102"/>
        <v>-14.258927205600001</v>
      </c>
      <c r="J101" s="579">
        <f t="shared" si="102"/>
        <v>0</v>
      </c>
      <c r="K101" s="579">
        <f t="shared" ca="1" si="102"/>
        <v>82.866003932023261</v>
      </c>
      <c r="L101" s="579">
        <f t="shared" ca="1" si="102"/>
        <v>82.866003932023261</v>
      </c>
      <c r="M101" s="579">
        <f t="shared" ca="1" si="102"/>
        <v>-14.258927205600001</v>
      </c>
      <c r="N101" s="579">
        <f t="shared" si="102"/>
        <v>0</v>
      </c>
      <c r="O101" s="579">
        <f t="shared" ca="1" si="102"/>
        <v>68.607076726423259</v>
      </c>
      <c r="P101" s="579">
        <f t="shared" ca="1" si="102"/>
        <v>68.607076726423259</v>
      </c>
      <c r="Q101" s="579">
        <f t="shared" ca="1" si="102"/>
        <v>-3.6825741750000005</v>
      </c>
      <c r="R101" s="579">
        <f t="shared" si="102"/>
        <v>0</v>
      </c>
      <c r="S101" s="579">
        <f t="shared" ca="1" si="102"/>
        <v>68.607076726423259</v>
      </c>
    </row>
    <row r="102" spans="2:19">
      <c r="B102" s="511">
        <f t="shared" ref="B102:B105" si="103">+B101+1</f>
        <v>3</v>
      </c>
      <c r="C102" s="249" t="s">
        <v>118</v>
      </c>
      <c r="D102" s="579">
        <f t="shared" ca="1" si="102"/>
        <v>3.4460285307373301E-2</v>
      </c>
      <c r="E102" s="579">
        <f t="shared" ca="1" si="102"/>
        <v>-6.5430459614999993E-3</v>
      </c>
      <c r="F102" s="579">
        <f t="shared" si="102"/>
        <v>0</v>
      </c>
      <c r="G102" s="579">
        <f t="shared" ca="1" si="102"/>
        <v>2.7917239345873299E-2</v>
      </c>
      <c r="H102" s="579">
        <f t="shared" ca="1" si="102"/>
        <v>2.7917239345873299E-2</v>
      </c>
      <c r="I102" s="579">
        <f t="shared" ca="1" si="102"/>
        <v>-3.4455218333333333E-3</v>
      </c>
      <c r="J102" s="579">
        <f t="shared" si="102"/>
        <v>0</v>
      </c>
      <c r="K102" s="579">
        <f t="shared" ca="1" si="102"/>
        <v>2.4471717512539959E-2</v>
      </c>
      <c r="L102" s="579">
        <f t="shared" ca="1" si="102"/>
        <v>2.4471717512539959E-2</v>
      </c>
      <c r="M102" s="579">
        <f t="shared" ca="1" si="102"/>
        <v>-3.4455218333333333E-3</v>
      </c>
      <c r="N102" s="579">
        <f t="shared" si="102"/>
        <v>0</v>
      </c>
      <c r="O102" s="579">
        <f t="shared" ca="1" si="102"/>
        <v>2.1026195679206619E-2</v>
      </c>
      <c r="P102" s="579">
        <f t="shared" ca="1" si="102"/>
        <v>2.1026195679206619E-2</v>
      </c>
      <c r="Q102" s="579">
        <f t="shared" ca="1" si="102"/>
        <v>-3.4455218333333333E-3</v>
      </c>
      <c r="R102" s="579">
        <f t="shared" si="102"/>
        <v>0</v>
      </c>
      <c r="S102" s="579">
        <f t="shared" ca="1" si="102"/>
        <v>2.1026195679206619E-2</v>
      </c>
    </row>
    <row r="103" spans="2:19">
      <c r="B103" s="511">
        <f t="shared" si="103"/>
        <v>4</v>
      </c>
      <c r="C103" s="512" t="s">
        <v>119</v>
      </c>
      <c r="D103" s="579">
        <f t="shared" ca="1" si="102"/>
        <v>2.5658999999999994E-3</v>
      </c>
      <c r="E103" s="579">
        <f t="shared" ca="1" si="102"/>
        <v>0</v>
      </c>
      <c r="F103" s="579">
        <f t="shared" si="102"/>
        <v>0</v>
      </c>
      <c r="G103" s="579">
        <f t="shared" ca="1" si="102"/>
        <v>2.5658999999999994E-3</v>
      </c>
      <c r="H103" s="579">
        <f t="shared" ca="1" si="102"/>
        <v>2.5658999999999994E-3</v>
      </c>
      <c r="I103" s="579">
        <f t="shared" ca="1" si="102"/>
        <v>0</v>
      </c>
      <c r="J103" s="579">
        <f t="shared" si="102"/>
        <v>0</v>
      </c>
      <c r="K103" s="579">
        <f t="shared" ca="1" si="102"/>
        <v>2.5658999999999994E-3</v>
      </c>
      <c r="L103" s="579">
        <f t="shared" ca="1" si="102"/>
        <v>2.5658999999999994E-3</v>
      </c>
      <c r="M103" s="579">
        <f t="shared" ca="1" si="102"/>
        <v>0</v>
      </c>
      <c r="N103" s="579">
        <f t="shared" si="102"/>
        <v>0</v>
      </c>
      <c r="O103" s="579">
        <f t="shared" ca="1" si="102"/>
        <v>2.5658999999999994E-3</v>
      </c>
      <c r="P103" s="579">
        <f t="shared" ca="1" si="102"/>
        <v>2.5658999999999994E-3</v>
      </c>
      <c r="Q103" s="579">
        <f t="shared" ca="1" si="102"/>
        <v>0</v>
      </c>
      <c r="R103" s="579">
        <f t="shared" si="102"/>
        <v>0</v>
      </c>
      <c r="S103" s="579">
        <f t="shared" ca="1" si="102"/>
        <v>2.5658999999999994E-3</v>
      </c>
    </row>
    <row r="104" spans="2:19">
      <c r="B104" s="511">
        <f t="shared" si="103"/>
        <v>5</v>
      </c>
      <c r="C104" s="512" t="s">
        <v>120</v>
      </c>
      <c r="D104" s="579">
        <f t="shared" ca="1" si="102"/>
        <v>3.6283966354520598E-3</v>
      </c>
      <c r="E104" s="579">
        <f t="shared" ca="1" si="102"/>
        <v>-5.5481999999999992E-4</v>
      </c>
      <c r="F104" s="579">
        <f t="shared" si="102"/>
        <v>0</v>
      </c>
      <c r="G104" s="579">
        <f t="shared" ca="1" si="102"/>
        <v>3.0735766354520605E-3</v>
      </c>
      <c r="H104" s="579">
        <f t="shared" ca="1" si="102"/>
        <v>3.0735766354520605E-3</v>
      </c>
      <c r="I104" s="579">
        <f t="shared" ca="1" si="102"/>
        <v>-5.5481999999999992E-4</v>
      </c>
      <c r="J104" s="579">
        <f t="shared" si="102"/>
        <v>0</v>
      </c>
      <c r="K104" s="579">
        <f t="shared" ca="1" si="102"/>
        <v>2.5187566354520612E-3</v>
      </c>
      <c r="L104" s="579">
        <f t="shared" ca="1" si="102"/>
        <v>2.5187566354520612E-3</v>
      </c>
      <c r="M104" s="579">
        <f t="shared" ca="1" si="102"/>
        <v>-5.5481999999999992E-4</v>
      </c>
      <c r="N104" s="579">
        <f t="shared" si="102"/>
        <v>0</v>
      </c>
      <c r="O104" s="579">
        <f t="shared" ca="1" si="102"/>
        <v>1.963936635452062E-3</v>
      </c>
      <c r="P104" s="579">
        <f t="shared" ca="1" si="102"/>
        <v>1.963936635452062E-3</v>
      </c>
      <c r="Q104" s="579">
        <f t="shared" ca="1" si="102"/>
        <v>-2.9947663545206241E-4</v>
      </c>
      <c r="R104" s="579">
        <f t="shared" si="102"/>
        <v>0</v>
      </c>
      <c r="S104" s="579">
        <f t="shared" ca="1" si="102"/>
        <v>1.963936635452062E-3</v>
      </c>
    </row>
    <row r="105" spans="2:19">
      <c r="B105" s="511">
        <f t="shared" si="103"/>
        <v>6</v>
      </c>
      <c r="C105" s="512" t="s">
        <v>121</v>
      </c>
      <c r="D105" s="579">
        <f t="shared" ca="1" si="102"/>
        <v>6.1212686499999985E-4</v>
      </c>
      <c r="E105" s="579">
        <f t="shared" ca="1" si="102"/>
        <v>-9.8058030000000004E-5</v>
      </c>
      <c r="F105" s="579">
        <f t="shared" si="102"/>
        <v>0</v>
      </c>
      <c r="G105" s="579">
        <f t="shared" ca="1" si="102"/>
        <v>5.1406883499999982E-4</v>
      </c>
      <c r="H105" s="579">
        <f t="shared" ca="1" si="102"/>
        <v>5.1406883499999982E-4</v>
      </c>
      <c r="I105" s="579">
        <f t="shared" ca="1" si="102"/>
        <v>-9.8058030000000004E-5</v>
      </c>
      <c r="J105" s="579">
        <f t="shared" si="102"/>
        <v>0</v>
      </c>
      <c r="K105" s="579">
        <f t="shared" ca="1" si="102"/>
        <v>4.160108049999999E-4</v>
      </c>
      <c r="L105" s="579">
        <f t="shared" ca="1" si="102"/>
        <v>4.160108049999999E-4</v>
      </c>
      <c r="M105" s="579">
        <f t="shared" ca="1" si="102"/>
        <v>-1.9363749999999999E-5</v>
      </c>
      <c r="N105" s="579">
        <f t="shared" si="102"/>
        <v>0</v>
      </c>
      <c r="O105" s="579">
        <f t="shared" ca="1" si="102"/>
        <v>3.9664705499999997E-4</v>
      </c>
      <c r="P105" s="579">
        <f t="shared" ca="1" si="102"/>
        <v>3.9664705499999997E-4</v>
      </c>
      <c r="Q105" s="579">
        <f t="shared" ca="1" si="102"/>
        <v>-1.9363749999999999E-5</v>
      </c>
      <c r="R105" s="579">
        <f t="shared" si="102"/>
        <v>0</v>
      </c>
      <c r="S105" s="579">
        <f t="shared" ca="1" si="102"/>
        <v>3.9664705499999997E-4</v>
      </c>
    </row>
    <row r="106" spans="2:19">
      <c r="B106" s="511"/>
      <c r="C106" s="512"/>
      <c r="D106" s="513"/>
      <c r="E106" s="513"/>
      <c r="F106" s="513"/>
      <c r="G106" s="513"/>
      <c r="H106" s="248"/>
      <c r="I106" s="514"/>
      <c r="J106" s="514"/>
      <c r="K106" s="248"/>
      <c r="L106" s="248"/>
      <c r="M106" s="514"/>
      <c r="N106" s="514"/>
      <c r="O106" s="248"/>
      <c r="P106" s="248"/>
      <c r="Q106" s="514"/>
      <c r="R106" s="514"/>
      <c r="S106" s="248"/>
    </row>
    <row r="107" spans="2:19" ht="16.899999999999999">
      <c r="B107" s="515"/>
      <c r="C107" s="516" t="s">
        <v>302</v>
      </c>
      <c r="D107" s="580">
        <f ca="1">SUM(D100:D106)</f>
        <v>111.42512505203108</v>
      </c>
      <c r="E107" s="580">
        <f t="shared" ref="E107" ca="1" si="104">SUM(E100:E106)</f>
        <v>-14.266123129591501</v>
      </c>
      <c r="F107" s="580">
        <f t="shared" ref="F107" si="105">SUM(F100:F106)</f>
        <v>0</v>
      </c>
      <c r="G107" s="580">
        <f t="shared" ref="G107" ca="1" si="106">SUM(G100:G106)</f>
        <v>97.159001922439586</v>
      </c>
      <c r="H107" s="580">
        <f t="shared" ref="H107" ca="1" si="107">SUM(H100:H106)</f>
        <v>97.159001922439586</v>
      </c>
      <c r="I107" s="580">
        <f t="shared" ref="I107" ca="1" si="108">SUM(I100:I106)</f>
        <v>-14.263025605463334</v>
      </c>
      <c r="J107" s="580">
        <f t="shared" ref="J107" si="109">SUM(J100:J106)</f>
        <v>0</v>
      </c>
      <c r="K107" s="580">
        <f t="shared" ref="K107" ca="1" si="110">SUM(K100:K106)</f>
        <v>82.895976316976245</v>
      </c>
      <c r="L107" s="580">
        <f t="shared" ref="L107" ca="1" si="111">SUM(L100:L106)</f>
        <v>82.895976316976245</v>
      </c>
      <c r="M107" s="580">
        <f t="shared" ref="M107" ca="1" si="112">SUM(M100:M106)</f>
        <v>-14.262946911183334</v>
      </c>
      <c r="N107" s="580">
        <f t="shared" ref="N107" si="113">SUM(N100:N106)</f>
        <v>0</v>
      </c>
      <c r="O107" s="580">
        <f t="shared" ref="O107" ca="1" si="114">SUM(O100:O106)</f>
        <v>68.633029405792911</v>
      </c>
      <c r="P107" s="580">
        <f t="shared" ref="P107" ca="1" si="115">SUM(P100:P106)</f>
        <v>68.633029405792911</v>
      </c>
      <c r="Q107" s="580">
        <f t="shared" ref="Q107" ca="1" si="116">SUM(Q100:Q106)</f>
        <v>-3.6863385372187856</v>
      </c>
      <c r="R107" s="580">
        <f t="shared" ref="R107" si="117">SUM(R100:R106)</f>
        <v>0</v>
      </c>
      <c r="S107" s="580">
        <f t="shared" ref="S107" ca="1" si="118">SUM(S100:S106)</f>
        <v>68.633029405792911</v>
      </c>
    </row>
  </sheetData>
  <mergeCells count="64">
    <mergeCell ref="B2:S2"/>
    <mergeCell ref="B3:S3"/>
    <mergeCell ref="B4:S4"/>
    <mergeCell ref="P96:S96"/>
    <mergeCell ref="D97:G97"/>
    <mergeCell ref="H97:K97"/>
    <mergeCell ref="L97:O97"/>
    <mergeCell ref="P97:S97"/>
    <mergeCell ref="P80:S80"/>
    <mergeCell ref="D81:G81"/>
    <mergeCell ref="H81:K81"/>
    <mergeCell ref="L81:O81"/>
    <mergeCell ref="P81:S81"/>
    <mergeCell ref="B96:B98"/>
    <mergeCell ref="C96:C98"/>
    <mergeCell ref="D96:G96"/>
    <mergeCell ref="H96:K96"/>
    <mergeCell ref="L96:O96"/>
    <mergeCell ref="P63:S63"/>
    <mergeCell ref="D64:G64"/>
    <mergeCell ref="H64:K64"/>
    <mergeCell ref="L64:O64"/>
    <mergeCell ref="P64:S64"/>
    <mergeCell ref="B80:B82"/>
    <mergeCell ref="C80:C82"/>
    <mergeCell ref="D80:G80"/>
    <mergeCell ref="H80:K80"/>
    <mergeCell ref="L80:O80"/>
    <mergeCell ref="P46:S46"/>
    <mergeCell ref="D47:G47"/>
    <mergeCell ref="H47:K47"/>
    <mergeCell ref="L47:O47"/>
    <mergeCell ref="P47:S47"/>
    <mergeCell ref="B63:B65"/>
    <mergeCell ref="C63:C65"/>
    <mergeCell ref="D63:G63"/>
    <mergeCell ref="H63:K63"/>
    <mergeCell ref="L63:O63"/>
    <mergeCell ref="P28:S28"/>
    <mergeCell ref="D29:G29"/>
    <mergeCell ref="H29:K29"/>
    <mergeCell ref="L29:O29"/>
    <mergeCell ref="P29:S29"/>
    <mergeCell ref="L28:O28"/>
    <mergeCell ref="B46:B48"/>
    <mergeCell ref="C46:C48"/>
    <mergeCell ref="D46:G46"/>
    <mergeCell ref="H46:K46"/>
    <mergeCell ref="L46:O46"/>
    <mergeCell ref="B25:G25"/>
    <mergeCell ref="B28:B30"/>
    <mergeCell ref="C28:C30"/>
    <mergeCell ref="D28:G28"/>
    <mergeCell ref="H28:K28"/>
    <mergeCell ref="B12:B14"/>
    <mergeCell ref="C12:C14"/>
    <mergeCell ref="D12:G12"/>
    <mergeCell ref="H12:K12"/>
    <mergeCell ref="L12:O12"/>
    <mergeCell ref="P12:S12"/>
    <mergeCell ref="D13:G13"/>
    <mergeCell ref="H13:K13"/>
    <mergeCell ref="L13:O13"/>
    <mergeCell ref="P13:S13"/>
  </mergeCells>
  <printOptions verticalCentered="1"/>
  <pageMargins left="0.23622047244094491" right="0.23622047244094491" top="0.23622047244094491" bottom="0.23622047244094491" header="0.23622047244094491" footer="0.23622047244094491"/>
  <pageSetup paperSize="9" scale="58" fitToWidth="2" fitToHeight="2" orientation="landscape" r:id="rId1"/>
  <headerFooter alignWithMargins="0"/>
  <rowBreaks count="1" manualBreakCount="1">
    <brk id="60"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38FF9-28C3-4BBD-BC45-179262C8FFAE}">
  <dimension ref="A1:AO107"/>
  <sheetViews>
    <sheetView showGridLines="0" view="pageBreakPreview" zoomScale="60" zoomScaleNormal="68" workbookViewId="0">
      <selection activeCell="T20" sqref="T20"/>
    </sheetView>
  </sheetViews>
  <sheetFormatPr defaultColWidth="9.28515625" defaultRowHeight="13.9"/>
  <cols>
    <col min="1" max="1" width="4.28515625" style="242" customWidth="1"/>
    <col min="2" max="2" width="6.28515625" style="242" customWidth="1"/>
    <col min="3" max="3" width="23.140625" style="242" bestFit="1" customWidth="1"/>
    <col min="4" max="4" width="18.7109375" style="242" customWidth="1"/>
    <col min="5" max="5" width="14.5703125" style="242" customWidth="1"/>
    <col min="6" max="6" width="14.85546875" style="242" customWidth="1"/>
    <col min="7" max="7" width="10.7109375" style="242" hidden="1" customWidth="1"/>
    <col min="8" max="9" width="18.7109375" style="242" customWidth="1"/>
    <col min="10" max="10" width="13" style="242" customWidth="1"/>
    <col min="11" max="11" width="15.140625" style="242" customWidth="1"/>
    <col min="12" max="12" width="8.7109375" style="242" hidden="1" customWidth="1"/>
    <col min="13" max="13" width="13.85546875" style="242" customWidth="1"/>
    <col min="14" max="14" width="17.7109375" style="242" customWidth="1"/>
    <col min="15" max="15" width="13.140625" style="242" customWidth="1"/>
    <col min="16" max="16" width="15.5703125" style="242" customWidth="1"/>
    <col min="17" max="17" width="10.85546875" style="242" hidden="1" customWidth="1"/>
    <col min="18" max="19" width="18.7109375" style="242" customWidth="1"/>
    <col min="20" max="20" width="12.5703125" style="242" customWidth="1"/>
    <col min="21" max="21" width="16.42578125" style="242" customWidth="1"/>
    <col min="22" max="22" width="11.140625" style="242" hidden="1" customWidth="1"/>
    <col min="23" max="27" width="18.7109375" style="242" customWidth="1"/>
    <col min="28" max="28" width="16.7109375" style="242" customWidth="1"/>
    <col min="29" max="32" width="9.28515625" style="242"/>
    <col min="33" max="33" width="10.28515625" style="242" bestFit="1" customWidth="1"/>
    <col min="34" max="16384" width="9.28515625" style="242"/>
  </cols>
  <sheetData>
    <row r="1" spans="1:23">
      <c r="B1" s="293"/>
    </row>
    <row r="2" spans="1:23">
      <c r="B2" s="1083" t="str">
        <f>Index!B2</f>
        <v>AMRAVATI POWER TRANSMISSION CO. LTD. (APTCL)</v>
      </c>
      <c r="C2" s="1083"/>
      <c r="D2" s="1083"/>
      <c r="E2" s="1083"/>
      <c r="F2" s="1083"/>
      <c r="G2" s="1083"/>
      <c r="H2" s="1083"/>
      <c r="I2" s="1083"/>
      <c r="J2" s="1083"/>
      <c r="K2" s="1083"/>
      <c r="L2" s="1083"/>
      <c r="M2" s="1083"/>
      <c r="N2" s="1083"/>
      <c r="O2" s="1083"/>
      <c r="P2" s="1083"/>
      <c r="Q2" s="1083"/>
      <c r="R2" s="1083"/>
      <c r="S2" s="1083"/>
      <c r="T2" s="1083"/>
      <c r="U2" s="1083"/>
      <c r="V2" s="1083"/>
      <c r="W2" s="1083"/>
    </row>
    <row r="3" spans="1:23">
      <c r="B3" s="1083" t="s">
        <v>529</v>
      </c>
      <c r="C3" s="1083"/>
      <c r="D3" s="1083"/>
      <c r="E3" s="1083"/>
      <c r="F3" s="1083"/>
      <c r="G3" s="1083"/>
      <c r="H3" s="1083"/>
      <c r="I3" s="1083"/>
      <c r="J3" s="1083"/>
      <c r="K3" s="1083"/>
      <c r="L3" s="1083"/>
      <c r="M3" s="1083"/>
      <c r="N3" s="1083"/>
      <c r="O3" s="1083"/>
      <c r="P3" s="1083"/>
      <c r="Q3" s="1083"/>
      <c r="R3" s="1083"/>
      <c r="S3" s="1083"/>
      <c r="T3" s="1083"/>
      <c r="U3" s="1083"/>
      <c r="V3" s="1083"/>
      <c r="W3" s="1083"/>
    </row>
    <row r="4" spans="1:23">
      <c r="B4" s="1084" t="s">
        <v>530</v>
      </c>
      <c r="C4" s="1084"/>
      <c r="D4" s="1084"/>
      <c r="E4" s="1084"/>
      <c r="F4" s="1084"/>
      <c r="G4" s="1084"/>
      <c r="H4" s="1084"/>
      <c r="I4" s="1084"/>
      <c r="J4" s="1084"/>
      <c r="K4" s="1084"/>
      <c r="L4" s="1084"/>
      <c r="M4" s="1084"/>
      <c r="N4" s="1084"/>
      <c r="O4" s="1084"/>
      <c r="P4" s="1084"/>
      <c r="Q4" s="1084"/>
      <c r="R4" s="1084"/>
      <c r="S4" s="1084"/>
      <c r="T4" s="1084"/>
      <c r="U4" s="1084"/>
      <c r="V4" s="1084"/>
      <c r="W4" s="1084"/>
    </row>
    <row r="5" spans="1:23">
      <c r="C5" s="293"/>
      <c r="E5" s="497"/>
      <c r="I5" s="497"/>
    </row>
    <row r="6" spans="1:23">
      <c r="C6" s="293"/>
      <c r="E6" s="497"/>
      <c r="H6" s="497"/>
      <c r="I6" s="497"/>
    </row>
    <row r="7" spans="1:23">
      <c r="C7" s="293"/>
      <c r="E7" s="497"/>
      <c r="H7" s="497"/>
      <c r="I7" s="497"/>
    </row>
    <row r="8" spans="1:23">
      <c r="C8" s="293"/>
      <c r="E8" s="497"/>
      <c r="H8" s="497"/>
      <c r="I8" s="497"/>
    </row>
    <row r="9" spans="1:23">
      <c r="C9" s="293"/>
      <c r="E9" s="497"/>
      <c r="H9" s="497"/>
      <c r="I9" s="497"/>
    </row>
    <row r="10" spans="1:23">
      <c r="A10" s="242" t="s">
        <v>488</v>
      </c>
      <c r="B10" s="293" t="s">
        <v>489</v>
      </c>
      <c r="C10" s="293"/>
      <c r="D10" s="293"/>
      <c r="E10" s="293"/>
      <c r="F10" s="293"/>
      <c r="G10" s="293"/>
      <c r="H10" s="293"/>
      <c r="J10" s="497"/>
      <c r="M10" s="497"/>
      <c r="N10" s="497"/>
      <c r="R10" s="1"/>
    </row>
    <row r="11" spans="1:23">
      <c r="B11" s="510"/>
      <c r="C11" s="509"/>
      <c r="D11" s="641"/>
      <c r="E11" s="641"/>
      <c r="F11" s="641"/>
      <c r="G11" s="641"/>
      <c r="H11" s="641"/>
      <c r="I11" s="642"/>
      <c r="J11" s="643"/>
      <c r="K11" s="642"/>
      <c r="L11" s="642"/>
      <c r="M11" s="497"/>
      <c r="N11" s="497"/>
      <c r="R11" s="1"/>
      <c r="W11" s="245" t="s">
        <v>194</v>
      </c>
    </row>
    <row r="12" spans="1:23" ht="15.75" customHeight="1">
      <c r="B12" s="1058" t="s">
        <v>9</v>
      </c>
      <c r="C12" s="1058" t="s">
        <v>10</v>
      </c>
      <c r="D12" s="1074" t="s">
        <v>44</v>
      </c>
      <c r="E12" s="1074"/>
      <c r="F12" s="1074"/>
      <c r="G12" s="1074"/>
      <c r="H12" s="1074"/>
      <c r="I12" s="1074" t="s">
        <v>11</v>
      </c>
      <c r="J12" s="1074"/>
      <c r="K12" s="1074"/>
      <c r="L12" s="1074"/>
      <c r="M12" s="1077"/>
      <c r="N12" s="1058" t="s">
        <v>12</v>
      </c>
      <c r="O12" s="1058"/>
      <c r="P12" s="1058"/>
      <c r="Q12" s="1058"/>
      <c r="R12" s="1058"/>
      <c r="S12" s="1058" t="s">
        <v>13</v>
      </c>
      <c r="T12" s="1058"/>
      <c r="U12" s="1058"/>
      <c r="V12" s="1058"/>
      <c r="W12" s="1058"/>
    </row>
    <row r="13" spans="1:23" ht="15.75" customHeight="1">
      <c r="B13" s="1058"/>
      <c r="C13" s="1058"/>
      <c r="D13" s="1074" t="s">
        <v>59</v>
      </c>
      <c r="E13" s="1075"/>
      <c r="F13" s="1075"/>
      <c r="G13" s="1075"/>
      <c r="H13" s="1075"/>
      <c r="I13" s="1074" t="s">
        <v>59</v>
      </c>
      <c r="J13" s="1075"/>
      <c r="K13" s="1075"/>
      <c r="L13" s="1075"/>
      <c r="M13" s="1076"/>
      <c r="N13" s="1077" t="s">
        <v>256</v>
      </c>
      <c r="O13" s="1076"/>
      <c r="P13" s="1076"/>
      <c r="Q13" s="1076"/>
      <c r="R13" s="1076"/>
      <c r="S13" s="1077" t="s">
        <v>215</v>
      </c>
      <c r="T13" s="1076"/>
      <c r="U13" s="1076"/>
      <c r="V13" s="1076"/>
      <c r="W13" s="1076"/>
    </row>
    <row r="14" spans="1:23" ht="41.45">
      <c r="B14" s="1058"/>
      <c r="C14" s="1058"/>
      <c r="D14" s="639" t="s">
        <v>490</v>
      </c>
      <c r="E14" s="639" t="s">
        <v>491</v>
      </c>
      <c r="F14" s="639" t="s">
        <v>492</v>
      </c>
      <c r="G14" s="639" t="s">
        <v>531</v>
      </c>
      <c r="H14" s="639" t="s">
        <v>493</v>
      </c>
      <c r="I14" s="639" t="s">
        <v>490</v>
      </c>
      <c r="J14" s="639" t="s">
        <v>491</v>
      </c>
      <c r="K14" s="639" t="s">
        <v>492</v>
      </c>
      <c r="L14" s="639" t="s">
        <v>531</v>
      </c>
      <c r="M14" s="439" t="s">
        <v>493</v>
      </c>
      <c r="N14" s="439" t="s">
        <v>490</v>
      </c>
      <c r="O14" s="439" t="s">
        <v>491</v>
      </c>
      <c r="P14" s="439" t="s">
        <v>492</v>
      </c>
      <c r="Q14" s="439" t="s">
        <v>531</v>
      </c>
      <c r="R14" s="439" t="s">
        <v>493</v>
      </c>
      <c r="S14" s="439" t="s">
        <v>490</v>
      </c>
      <c r="T14" s="439" t="s">
        <v>491</v>
      </c>
      <c r="U14" s="439" t="s">
        <v>492</v>
      </c>
      <c r="V14" s="439" t="s">
        <v>531</v>
      </c>
      <c r="W14" s="439" t="s">
        <v>493</v>
      </c>
    </row>
    <row r="15" spans="1:23" s="496" customFormat="1" ht="27.6">
      <c r="B15" s="433"/>
      <c r="C15" s="433"/>
      <c r="D15" s="644" t="s">
        <v>204</v>
      </c>
      <c r="E15" s="644" t="s">
        <v>205</v>
      </c>
      <c r="F15" s="644" t="s">
        <v>315</v>
      </c>
      <c r="G15" s="644" t="s">
        <v>207</v>
      </c>
      <c r="H15" s="644" t="s">
        <v>532</v>
      </c>
      <c r="I15" s="644" t="s">
        <v>208</v>
      </c>
      <c r="J15" s="644" t="s">
        <v>495</v>
      </c>
      <c r="K15" s="644" t="s">
        <v>210</v>
      </c>
      <c r="L15" s="644" t="s">
        <v>211</v>
      </c>
      <c r="M15" s="537" t="s">
        <v>533</v>
      </c>
      <c r="N15" s="537" t="s">
        <v>497</v>
      </c>
      <c r="O15" s="537" t="s">
        <v>499</v>
      </c>
      <c r="P15" s="537" t="s">
        <v>500</v>
      </c>
      <c r="Q15" s="537" t="s">
        <v>501</v>
      </c>
      <c r="R15" s="537" t="s">
        <v>534</v>
      </c>
      <c r="S15" s="537" t="s">
        <v>504</v>
      </c>
      <c r="T15" s="537" t="s">
        <v>505</v>
      </c>
      <c r="U15" s="537" t="s">
        <v>506</v>
      </c>
      <c r="V15" s="537" t="s">
        <v>508</v>
      </c>
      <c r="W15" s="537" t="s">
        <v>535</v>
      </c>
    </row>
    <row r="16" spans="1:23" s="497" customFormat="1">
      <c r="B16" s="511">
        <v>1</v>
      </c>
      <c r="C16" s="512" t="s">
        <v>116</v>
      </c>
      <c r="D16" s="579">
        <v>0</v>
      </c>
      <c r="E16" s="512"/>
      <c r="F16" s="512"/>
      <c r="G16" s="521"/>
      <c r="H16" s="579">
        <f>+D16+E16-F16-G16</f>
        <v>0</v>
      </c>
      <c r="I16" s="606">
        <f>+H16</f>
        <v>0</v>
      </c>
      <c r="J16" s="248"/>
      <c r="K16" s="248"/>
      <c r="L16" s="521"/>
      <c r="M16" s="579">
        <f>+I16+J16-K16-L16</f>
        <v>0</v>
      </c>
      <c r="N16" s="606">
        <f>+M16</f>
        <v>0</v>
      </c>
      <c r="O16" s="248"/>
      <c r="P16" s="248"/>
      <c r="Q16" s="521"/>
      <c r="R16" s="579">
        <f>+N16+O16-P16-Q16</f>
        <v>0</v>
      </c>
      <c r="S16" s="606">
        <f>+R16</f>
        <v>0</v>
      </c>
      <c r="T16" s="248"/>
      <c r="U16" s="248"/>
      <c r="V16" s="521"/>
      <c r="W16" s="579">
        <f>+S16+T16-U16-V16</f>
        <v>0</v>
      </c>
    </row>
    <row r="17" spans="2:23" s="497" customFormat="1">
      <c r="B17" s="511">
        <f>+B16+1</f>
        <v>2</v>
      </c>
      <c r="C17" s="512" t="s">
        <v>117</v>
      </c>
      <c r="D17" s="579">
        <v>270.05543950000003</v>
      </c>
      <c r="E17" s="512"/>
      <c r="F17" s="512"/>
      <c r="G17" s="521"/>
      <c r="H17" s="579">
        <f t="shared" ref="H17:H21" si="0">+D17+E17-F17-G17</f>
        <v>270.05543950000003</v>
      </c>
      <c r="I17" s="606">
        <f t="shared" ref="I17:I21" si="1">+H17</f>
        <v>270.05543950000003</v>
      </c>
      <c r="J17" s="607"/>
      <c r="K17" s="248"/>
      <c r="L17" s="521"/>
      <c r="M17" s="579">
        <f t="shared" ref="M17:M21" si="2">+I17+J17-K17-L17</f>
        <v>270.05543950000003</v>
      </c>
      <c r="N17" s="606">
        <f t="shared" ref="N17:N21" si="3">+M17</f>
        <v>270.05543950000003</v>
      </c>
      <c r="O17" s="248"/>
      <c r="P17" s="248"/>
      <c r="Q17" s="521"/>
      <c r="R17" s="579">
        <f t="shared" ref="R17:R21" si="4">+N17+O17-P17-Q17</f>
        <v>270.05543950000003</v>
      </c>
      <c r="S17" s="606">
        <f t="shared" ref="S17:S21" si="5">+R17</f>
        <v>270.05543950000003</v>
      </c>
      <c r="T17" s="248"/>
      <c r="U17" s="248"/>
      <c r="V17" s="521"/>
      <c r="W17" s="579">
        <f t="shared" ref="W17:W21" si="6">+S17+T17-U17-V17</f>
        <v>270.05543950000003</v>
      </c>
    </row>
    <row r="18" spans="2:23" s="497" customFormat="1">
      <c r="B18" s="511">
        <f t="shared" ref="B18:B21" si="7">+B17+1</f>
        <v>3</v>
      </c>
      <c r="C18" s="249" t="s">
        <v>118</v>
      </c>
      <c r="D18" s="579">
        <v>8.0752099999999993E-2</v>
      </c>
      <c r="E18" s="249"/>
      <c r="F18" s="249"/>
      <c r="G18" s="522"/>
      <c r="H18" s="579">
        <f t="shared" si="0"/>
        <v>8.0752099999999993E-2</v>
      </c>
      <c r="I18" s="606">
        <f t="shared" si="1"/>
        <v>8.0752099999999993E-2</v>
      </c>
      <c r="J18" s="607">
        <v>2.2613555000000004E-2</v>
      </c>
      <c r="K18" s="248"/>
      <c r="L18" s="522"/>
      <c r="M18" s="579">
        <f t="shared" si="2"/>
        <v>0.103365655</v>
      </c>
      <c r="N18" s="606">
        <f t="shared" si="3"/>
        <v>0.103365655</v>
      </c>
      <c r="O18" s="248"/>
      <c r="P18" s="248"/>
      <c r="Q18" s="522"/>
      <c r="R18" s="579">
        <f t="shared" si="4"/>
        <v>0.103365655</v>
      </c>
      <c r="S18" s="606">
        <f t="shared" si="5"/>
        <v>0.103365655</v>
      </c>
      <c r="T18" s="248"/>
      <c r="U18" s="248"/>
      <c r="V18" s="522"/>
      <c r="W18" s="579">
        <f t="shared" si="6"/>
        <v>0.103365655</v>
      </c>
    </row>
    <row r="19" spans="2:23">
      <c r="B19" s="511">
        <f t="shared" si="7"/>
        <v>4</v>
      </c>
      <c r="C19" s="512" t="s">
        <v>119</v>
      </c>
      <c r="D19" s="579">
        <v>2.5659000000000001E-2</v>
      </c>
      <c r="E19" s="512"/>
      <c r="F19" s="512"/>
      <c r="G19" s="521"/>
      <c r="H19" s="579">
        <f t="shared" si="0"/>
        <v>2.5659000000000001E-2</v>
      </c>
      <c r="I19" s="606">
        <f t="shared" si="1"/>
        <v>2.5659000000000001E-2</v>
      </c>
      <c r="J19" s="248"/>
      <c r="K19" s="248"/>
      <c r="L19" s="521"/>
      <c r="M19" s="579">
        <f t="shared" si="2"/>
        <v>2.5659000000000001E-2</v>
      </c>
      <c r="N19" s="606">
        <f t="shared" si="3"/>
        <v>2.5659000000000001E-2</v>
      </c>
      <c r="O19" s="248"/>
      <c r="P19" s="248"/>
      <c r="Q19" s="521"/>
      <c r="R19" s="579">
        <f t="shared" si="4"/>
        <v>2.5659000000000001E-2</v>
      </c>
      <c r="S19" s="606">
        <f t="shared" si="5"/>
        <v>2.5659000000000001E-2</v>
      </c>
      <c r="T19" s="248"/>
      <c r="U19" s="248"/>
      <c r="V19" s="521"/>
      <c r="W19" s="579">
        <f t="shared" si="6"/>
        <v>2.5659000000000001E-2</v>
      </c>
    </row>
    <row r="20" spans="2:23">
      <c r="B20" s="511">
        <f t="shared" si="7"/>
        <v>5</v>
      </c>
      <c r="C20" s="512" t="s">
        <v>120</v>
      </c>
      <c r="D20" s="579">
        <v>1.6644599999999999E-2</v>
      </c>
      <c r="E20" s="512"/>
      <c r="F20" s="512"/>
      <c r="G20" s="521"/>
      <c r="H20" s="579">
        <f t="shared" si="0"/>
        <v>1.6644599999999999E-2</v>
      </c>
      <c r="I20" s="606">
        <f t="shared" si="1"/>
        <v>1.6644599999999999E-2</v>
      </c>
      <c r="J20" s="248"/>
      <c r="K20" s="248"/>
      <c r="L20" s="521"/>
      <c r="M20" s="579">
        <f t="shared" si="2"/>
        <v>1.6644599999999999E-2</v>
      </c>
      <c r="N20" s="606">
        <f t="shared" si="3"/>
        <v>1.6644599999999999E-2</v>
      </c>
      <c r="O20" s="248"/>
      <c r="P20" s="248"/>
      <c r="Q20" s="521"/>
      <c r="R20" s="579">
        <f t="shared" si="4"/>
        <v>1.6644599999999999E-2</v>
      </c>
      <c r="S20" s="606">
        <f t="shared" si="5"/>
        <v>1.6644599999999999E-2</v>
      </c>
      <c r="T20" s="248"/>
      <c r="U20" s="248"/>
      <c r="V20" s="521"/>
      <c r="W20" s="579">
        <f t="shared" si="6"/>
        <v>1.6644599999999999E-2</v>
      </c>
    </row>
    <row r="21" spans="2:23">
      <c r="B21" s="511">
        <f t="shared" si="7"/>
        <v>6</v>
      </c>
      <c r="C21" s="512" t="s">
        <v>121</v>
      </c>
      <c r="D21" s="579">
        <v>1.5491000000000001E-3</v>
      </c>
      <c r="E21" s="512"/>
      <c r="F21" s="512"/>
      <c r="G21" s="521"/>
      <c r="H21" s="579">
        <f t="shared" si="0"/>
        <v>1.5491000000000001E-3</v>
      </c>
      <c r="I21" s="606">
        <f t="shared" si="1"/>
        <v>1.5491000000000001E-3</v>
      </c>
      <c r="J21" s="248"/>
      <c r="K21" s="248"/>
      <c r="L21" s="521"/>
      <c r="M21" s="579">
        <f t="shared" si="2"/>
        <v>1.5491000000000001E-3</v>
      </c>
      <c r="N21" s="606">
        <f t="shared" si="3"/>
        <v>1.5491000000000001E-3</v>
      </c>
      <c r="O21" s="248"/>
      <c r="P21" s="248"/>
      <c r="Q21" s="521"/>
      <c r="R21" s="579">
        <f t="shared" si="4"/>
        <v>1.5491000000000001E-3</v>
      </c>
      <c r="S21" s="606">
        <f t="shared" si="5"/>
        <v>1.5491000000000001E-3</v>
      </c>
      <c r="T21" s="248"/>
      <c r="U21" s="248"/>
      <c r="V21" s="521"/>
      <c r="W21" s="579">
        <f t="shared" si="6"/>
        <v>1.5491000000000001E-3</v>
      </c>
    </row>
    <row r="22" spans="2:23">
      <c r="B22" s="248"/>
      <c r="C22" s="513"/>
      <c r="D22" s="513"/>
      <c r="E22" s="513"/>
      <c r="F22" s="513"/>
      <c r="G22" s="523"/>
      <c r="H22" s="513"/>
      <c r="I22" s="248"/>
      <c r="J22" s="514"/>
      <c r="K22" s="514"/>
      <c r="L22" s="523"/>
      <c r="M22" s="248"/>
      <c r="N22" s="248"/>
      <c r="O22" s="514"/>
      <c r="P22" s="514"/>
      <c r="Q22" s="523"/>
      <c r="R22" s="248"/>
      <c r="S22" s="248"/>
      <c r="T22" s="514"/>
      <c r="U22" s="514"/>
      <c r="V22" s="523"/>
      <c r="W22" s="248"/>
    </row>
    <row r="23" spans="2:23" ht="16.899999999999999">
      <c r="B23" s="515"/>
      <c r="C23" s="516" t="s">
        <v>302</v>
      </c>
      <c r="D23" s="580">
        <f>SUM(D16:D22)</f>
        <v>270.18004430000002</v>
      </c>
      <c r="E23" s="580">
        <f t="shared" ref="E23:W23" si="8">SUM(E16:E22)</f>
        <v>0</v>
      </c>
      <c r="F23" s="580">
        <f t="shared" si="8"/>
        <v>0</v>
      </c>
      <c r="G23" s="580">
        <f t="shared" si="8"/>
        <v>0</v>
      </c>
      <c r="H23" s="580">
        <f t="shared" si="8"/>
        <v>270.18004430000002</v>
      </c>
      <c r="I23" s="580">
        <f t="shared" si="8"/>
        <v>270.18004430000002</v>
      </c>
      <c r="J23" s="580">
        <f t="shared" si="8"/>
        <v>2.2613555000000004E-2</v>
      </c>
      <c r="K23" s="580">
        <f t="shared" si="8"/>
        <v>0</v>
      </c>
      <c r="L23" s="580">
        <f t="shared" si="8"/>
        <v>0</v>
      </c>
      <c r="M23" s="580">
        <f t="shared" si="8"/>
        <v>270.20265785500004</v>
      </c>
      <c r="N23" s="580">
        <f t="shared" si="8"/>
        <v>270.20265785500004</v>
      </c>
      <c r="O23" s="580">
        <f t="shared" si="8"/>
        <v>0</v>
      </c>
      <c r="P23" s="580">
        <f t="shared" si="8"/>
        <v>0</v>
      </c>
      <c r="Q23" s="580">
        <f t="shared" si="8"/>
        <v>0</v>
      </c>
      <c r="R23" s="580">
        <f t="shared" si="8"/>
        <v>270.20265785500004</v>
      </c>
      <c r="S23" s="580">
        <f t="shared" si="8"/>
        <v>270.20265785500004</v>
      </c>
      <c r="T23" s="580">
        <f t="shared" si="8"/>
        <v>0</v>
      </c>
      <c r="U23" s="580">
        <f t="shared" si="8"/>
        <v>0</v>
      </c>
      <c r="V23" s="580">
        <f t="shared" si="8"/>
        <v>0</v>
      </c>
      <c r="W23" s="580">
        <f t="shared" si="8"/>
        <v>270.20265785500004</v>
      </c>
    </row>
    <row r="24" spans="2:23">
      <c r="B24" s="293"/>
      <c r="C24" s="509"/>
      <c r="D24" s="509"/>
      <c r="E24" s="509"/>
      <c r="F24" s="509"/>
      <c r="G24" s="509"/>
      <c r="H24" s="509"/>
      <c r="J24" s="497"/>
      <c r="M24" s="497"/>
      <c r="N24" s="497"/>
    </row>
    <row r="25" spans="2:23">
      <c r="B25" s="490" t="s">
        <v>503</v>
      </c>
      <c r="C25" s="524"/>
      <c r="D25" s="524"/>
      <c r="E25" s="524"/>
      <c r="F25" s="524"/>
      <c r="G25" s="509"/>
      <c r="H25" s="509"/>
      <c r="J25" s="497"/>
      <c r="M25" s="497"/>
      <c r="N25" s="497"/>
    </row>
    <row r="26" spans="2:23">
      <c r="B26" s="293"/>
      <c r="C26" s="509"/>
      <c r="D26" s="509"/>
      <c r="E26" s="509"/>
      <c r="F26" s="509"/>
      <c r="G26" s="509"/>
      <c r="H26" s="509"/>
      <c r="J26" s="497"/>
      <c r="M26" s="497"/>
      <c r="N26" s="497"/>
    </row>
    <row r="27" spans="2:23">
      <c r="B27" s="293"/>
      <c r="C27" s="509"/>
      <c r="D27" s="509"/>
      <c r="E27" s="509"/>
      <c r="F27" s="509"/>
      <c r="G27" s="509"/>
      <c r="H27" s="509"/>
      <c r="J27" s="497"/>
      <c r="M27" s="497"/>
      <c r="N27" s="497"/>
      <c r="W27" s="245" t="s">
        <v>194</v>
      </c>
    </row>
    <row r="28" spans="2:23" ht="15.75" customHeight="1">
      <c r="B28" s="1058" t="s">
        <v>9</v>
      </c>
      <c r="C28" s="1058" t="s">
        <v>10</v>
      </c>
      <c r="D28" s="1058" t="s">
        <v>14</v>
      </c>
      <c r="E28" s="1058"/>
      <c r="F28" s="1058"/>
      <c r="G28" s="1058"/>
      <c r="H28" s="1058"/>
      <c r="I28" s="1058" t="s">
        <v>15</v>
      </c>
      <c r="J28" s="1058"/>
      <c r="K28" s="1058"/>
      <c r="L28" s="1058"/>
      <c r="M28" s="1058"/>
      <c r="N28" s="1058" t="s">
        <v>16</v>
      </c>
      <c r="O28" s="1058"/>
      <c r="P28" s="1058"/>
      <c r="Q28" s="1058"/>
      <c r="R28" s="1058"/>
      <c r="S28" s="1058" t="s">
        <v>17</v>
      </c>
      <c r="T28" s="1058"/>
      <c r="U28" s="1058"/>
      <c r="V28" s="1058"/>
      <c r="W28" s="1058"/>
    </row>
    <row r="29" spans="2:23" ht="15.75" customHeight="1">
      <c r="B29" s="1058"/>
      <c r="C29" s="1058"/>
      <c r="D29" s="1077" t="s">
        <v>215</v>
      </c>
      <c r="E29" s="1082"/>
      <c r="F29" s="1082"/>
      <c r="G29" s="1082"/>
      <c r="H29" s="1082"/>
      <c r="I29" s="1077" t="s">
        <v>215</v>
      </c>
      <c r="J29" s="1082"/>
      <c r="K29" s="1082"/>
      <c r="L29" s="1082"/>
      <c r="M29" s="1082"/>
      <c r="N29" s="1077" t="s">
        <v>215</v>
      </c>
      <c r="O29" s="1082"/>
      <c r="P29" s="1082"/>
      <c r="Q29" s="1082"/>
      <c r="R29" s="1082"/>
      <c r="S29" s="1077" t="s">
        <v>215</v>
      </c>
      <c r="T29" s="1082"/>
      <c r="U29" s="1082"/>
      <c r="V29" s="1082"/>
      <c r="W29" s="1082"/>
    </row>
    <row r="30" spans="2:23" ht="41.45">
      <c r="B30" s="1058"/>
      <c r="C30" s="1058"/>
      <c r="D30" s="439" t="s">
        <v>490</v>
      </c>
      <c r="E30" s="439" t="s">
        <v>491</v>
      </c>
      <c r="F30" s="439" t="s">
        <v>492</v>
      </c>
      <c r="G30" s="439" t="s">
        <v>531</v>
      </c>
      <c r="H30" s="439" t="s">
        <v>493</v>
      </c>
      <c r="I30" s="439" t="s">
        <v>490</v>
      </c>
      <c r="J30" s="439" t="s">
        <v>491</v>
      </c>
      <c r="K30" s="439" t="s">
        <v>492</v>
      </c>
      <c r="L30" s="439" t="s">
        <v>531</v>
      </c>
      <c r="M30" s="439" t="s">
        <v>493</v>
      </c>
      <c r="N30" s="439" t="s">
        <v>490</v>
      </c>
      <c r="O30" s="439" t="s">
        <v>491</v>
      </c>
      <c r="P30" s="439" t="s">
        <v>492</v>
      </c>
      <c r="Q30" s="439" t="s">
        <v>531</v>
      </c>
      <c r="R30" s="439" t="s">
        <v>493</v>
      </c>
      <c r="S30" s="439" t="s">
        <v>490</v>
      </c>
      <c r="T30" s="439" t="s">
        <v>491</v>
      </c>
      <c r="U30" s="439" t="s">
        <v>492</v>
      </c>
      <c r="V30" s="439" t="s">
        <v>531</v>
      </c>
      <c r="W30" s="439" t="s">
        <v>493</v>
      </c>
    </row>
    <row r="31" spans="2:23" s="496" customFormat="1" ht="27.6">
      <c r="B31" s="433"/>
      <c r="C31" s="433"/>
      <c r="D31" s="537" t="s">
        <v>509</v>
      </c>
      <c r="E31" s="537" t="s">
        <v>510</v>
      </c>
      <c r="F31" s="537" t="s">
        <v>512</v>
      </c>
      <c r="G31" s="537" t="s">
        <v>513</v>
      </c>
      <c r="H31" s="537" t="s">
        <v>536</v>
      </c>
      <c r="I31" s="537" t="s">
        <v>514</v>
      </c>
      <c r="J31" s="537" t="s">
        <v>516</v>
      </c>
      <c r="K31" s="537" t="s">
        <v>517</v>
      </c>
      <c r="L31" s="537" t="s">
        <v>518</v>
      </c>
      <c r="M31" s="537" t="s">
        <v>537</v>
      </c>
      <c r="N31" s="537" t="s">
        <v>538</v>
      </c>
      <c r="O31" s="537" t="s">
        <v>539</v>
      </c>
      <c r="P31" s="537" t="s">
        <v>540</v>
      </c>
      <c r="Q31" s="537" t="s">
        <v>541</v>
      </c>
      <c r="R31" s="537" t="s">
        <v>542</v>
      </c>
      <c r="S31" s="537" t="s">
        <v>543</v>
      </c>
      <c r="T31" s="537" t="s">
        <v>544</v>
      </c>
      <c r="U31" s="537" t="s">
        <v>545</v>
      </c>
      <c r="V31" s="537" t="s">
        <v>546</v>
      </c>
      <c r="W31" s="537" t="s">
        <v>547</v>
      </c>
    </row>
    <row r="32" spans="2:23" s="497" customFormat="1">
      <c r="B32" s="511">
        <v>1</v>
      </c>
      <c r="C32" s="512" t="s">
        <v>116</v>
      </c>
      <c r="D32" s="579">
        <f>+W16</f>
        <v>0</v>
      </c>
      <c r="E32" s="512"/>
      <c r="F32" s="512"/>
      <c r="G32" s="521"/>
      <c r="H32" s="579">
        <f>+D32+E32-F32-G32</f>
        <v>0</v>
      </c>
      <c r="I32" s="606">
        <f>+H32</f>
        <v>0</v>
      </c>
      <c r="J32" s="248"/>
      <c r="K32" s="248"/>
      <c r="L32" s="521"/>
      <c r="M32" s="579">
        <f>+I32+J32-K32-L32</f>
        <v>0</v>
      </c>
      <c r="N32" s="606">
        <f>+M32</f>
        <v>0</v>
      </c>
      <c r="O32" s="248"/>
      <c r="P32" s="248"/>
      <c r="Q32" s="521"/>
      <c r="R32" s="579">
        <f>+N32+O32-P32-Q32</f>
        <v>0</v>
      </c>
      <c r="S32" s="606">
        <f>+R32</f>
        <v>0</v>
      </c>
      <c r="T32" s="248"/>
      <c r="U32" s="248"/>
      <c r="V32" s="521"/>
      <c r="W32" s="579">
        <f>+S32+T32-U32-V32</f>
        <v>0</v>
      </c>
    </row>
    <row r="33" spans="2:41" s="497" customFormat="1">
      <c r="B33" s="511">
        <f>+B32+1</f>
        <v>2</v>
      </c>
      <c r="C33" s="512" t="s">
        <v>117</v>
      </c>
      <c r="D33" s="579">
        <f t="shared" ref="D33:D37" si="9">+W17</f>
        <v>270.05543950000003</v>
      </c>
      <c r="E33" s="512"/>
      <c r="F33" s="512"/>
      <c r="G33" s="521"/>
      <c r="H33" s="579">
        <f t="shared" ref="H33:H37" si="10">+D33+E33-F33-G33</f>
        <v>270.05543950000003</v>
      </c>
      <c r="I33" s="606">
        <f t="shared" ref="I33:I37" si="11">+H33</f>
        <v>270.05543950000003</v>
      </c>
      <c r="J33" s="248"/>
      <c r="K33" s="248"/>
      <c r="L33" s="521"/>
      <c r="M33" s="579">
        <f t="shared" ref="M33:M37" si="12">+I33+J33-K33-L33</f>
        <v>270.05543950000003</v>
      </c>
      <c r="N33" s="606">
        <f t="shared" ref="N33:N37" si="13">+M33</f>
        <v>270.05543950000003</v>
      </c>
      <c r="O33" s="248"/>
      <c r="P33" s="248"/>
      <c r="Q33" s="521"/>
      <c r="R33" s="579">
        <f t="shared" ref="R33:R37" si="14">+N33+O33-P33-Q33</f>
        <v>270.05543950000003</v>
      </c>
      <c r="S33" s="606">
        <f t="shared" ref="S33:S37" si="15">+R33</f>
        <v>270.05543950000003</v>
      </c>
      <c r="T33" s="248"/>
      <c r="U33" s="248"/>
      <c r="V33" s="521"/>
      <c r="W33" s="579">
        <f t="shared" ref="W33:W37" si="16">+S33+T33-U33-V33</f>
        <v>270.05543950000003</v>
      </c>
    </row>
    <row r="34" spans="2:41" s="497" customFormat="1">
      <c r="B34" s="511">
        <f t="shared" ref="B34:B37" si="17">+B33+1</f>
        <v>3</v>
      </c>
      <c r="C34" s="249" t="s">
        <v>118</v>
      </c>
      <c r="D34" s="579">
        <f t="shared" si="9"/>
        <v>0.103365655</v>
      </c>
      <c r="E34" s="249"/>
      <c r="F34" s="249"/>
      <c r="G34" s="522"/>
      <c r="H34" s="579">
        <f t="shared" si="10"/>
        <v>0.103365655</v>
      </c>
      <c r="I34" s="606">
        <f t="shared" si="11"/>
        <v>0.103365655</v>
      </c>
      <c r="J34" s="248"/>
      <c r="K34" s="248"/>
      <c r="L34" s="522"/>
      <c r="M34" s="579">
        <f t="shared" si="12"/>
        <v>0.103365655</v>
      </c>
      <c r="N34" s="606">
        <f t="shared" si="13"/>
        <v>0.103365655</v>
      </c>
      <c r="O34" s="248"/>
      <c r="P34" s="248"/>
      <c r="Q34" s="522"/>
      <c r="R34" s="579">
        <f t="shared" si="14"/>
        <v>0.103365655</v>
      </c>
      <c r="S34" s="606">
        <f t="shared" si="15"/>
        <v>0.103365655</v>
      </c>
      <c r="T34" s="248"/>
      <c r="U34" s="248"/>
      <c r="V34" s="522"/>
      <c r="W34" s="579">
        <f t="shared" si="16"/>
        <v>0.103365655</v>
      </c>
    </row>
    <row r="35" spans="2:41">
      <c r="B35" s="511">
        <f t="shared" si="17"/>
        <v>4</v>
      </c>
      <c r="C35" s="512" t="s">
        <v>119</v>
      </c>
      <c r="D35" s="579">
        <f t="shared" si="9"/>
        <v>2.5659000000000001E-2</v>
      </c>
      <c r="E35" s="512"/>
      <c r="F35" s="512"/>
      <c r="G35" s="521"/>
      <c r="H35" s="579">
        <f t="shared" si="10"/>
        <v>2.5659000000000001E-2</v>
      </c>
      <c r="I35" s="606">
        <f t="shared" si="11"/>
        <v>2.5659000000000001E-2</v>
      </c>
      <c r="J35" s="248"/>
      <c r="K35" s="248"/>
      <c r="L35" s="521"/>
      <c r="M35" s="579">
        <f t="shared" si="12"/>
        <v>2.5659000000000001E-2</v>
      </c>
      <c r="N35" s="606">
        <f t="shared" si="13"/>
        <v>2.5659000000000001E-2</v>
      </c>
      <c r="O35" s="248"/>
      <c r="P35" s="248"/>
      <c r="Q35" s="521"/>
      <c r="R35" s="579">
        <f t="shared" si="14"/>
        <v>2.5659000000000001E-2</v>
      </c>
      <c r="S35" s="606">
        <f t="shared" si="15"/>
        <v>2.5659000000000001E-2</v>
      </c>
      <c r="T35" s="248"/>
      <c r="U35" s="248"/>
      <c r="V35" s="521"/>
      <c r="W35" s="579">
        <f t="shared" si="16"/>
        <v>2.5659000000000001E-2</v>
      </c>
    </row>
    <row r="36" spans="2:41">
      <c r="B36" s="511">
        <f t="shared" si="17"/>
        <v>5</v>
      </c>
      <c r="C36" s="512" t="s">
        <v>120</v>
      </c>
      <c r="D36" s="579">
        <f t="shared" si="9"/>
        <v>1.6644599999999999E-2</v>
      </c>
      <c r="E36" s="512"/>
      <c r="F36" s="512"/>
      <c r="G36" s="521"/>
      <c r="H36" s="579">
        <f t="shared" si="10"/>
        <v>1.6644599999999999E-2</v>
      </c>
      <c r="I36" s="606">
        <f t="shared" si="11"/>
        <v>1.6644599999999999E-2</v>
      </c>
      <c r="J36" s="248"/>
      <c r="K36" s="248"/>
      <c r="L36" s="521"/>
      <c r="M36" s="579">
        <f t="shared" si="12"/>
        <v>1.6644599999999999E-2</v>
      </c>
      <c r="N36" s="606">
        <f t="shared" si="13"/>
        <v>1.6644599999999999E-2</v>
      </c>
      <c r="O36" s="248"/>
      <c r="P36" s="248"/>
      <c r="Q36" s="521"/>
      <c r="R36" s="579">
        <f t="shared" si="14"/>
        <v>1.6644599999999999E-2</v>
      </c>
      <c r="S36" s="606">
        <f t="shared" si="15"/>
        <v>1.6644599999999999E-2</v>
      </c>
      <c r="T36" s="248"/>
      <c r="U36" s="248"/>
      <c r="V36" s="521"/>
      <c r="W36" s="579">
        <f t="shared" si="16"/>
        <v>1.6644599999999999E-2</v>
      </c>
    </row>
    <row r="37" spans="2:41">
      <c r="B37" s="511">
        <f t="shared" si="17"/>
        <v>6</v>
      </c>
      <c r="C37" s="512" t="s">
        <v>121</v>
      </c>
      <c r="D37" s="579">
        <f t="shared" si="9"/>
        <v>1.5491000000000001E-3</v>
      </c>
      <c r="E37" s="512"/>
      <c r="F37" s="512"/>
      <c r="G37" s="521"/>
      <c r="H37" s="579">
        <f t="shared" si="10"/>
        <v>1.5491000000000001E-3</v>
      </c>
      <c r="I37" s="606">
        <f t="shared" si="11"/>
        <v>1.5491000000000001E-3</v>
      </c>
      <c r="J37" s="248"/>
      <c r="K37" s="248"/>
      <c r="L37" s="521"/>
      <c r="M37" s="579">
        <f t="shared" si="12"/>
        <v>1.5491000000000001E-3</v>
      </c>
      <c r="N37" s="606">
        <f t="shared" si="13"/>
        <v>1.5491000000000001E-3</v>
      </c>
      <c r="O37" s="248"/>
      <c r="P37" s="248"/>
      <c r="Q37" s="521"/>
      <c r="R37" s="579">
        <f t="shared" si="14"/>
        <v>1.5491000000000001E-3</v>
      </c>
      <c r="S37" s="606">
        <f t="shared" si="15"/>
        <v>1.5491000000000001E-3</v>
      </c>
      <c r="T37" s="248"/>
      <c r="U37" s="248"/>
      <c r="V37" s="521"/>
      <c r="W37" s="579">
        <f t="shared" si="16"/>
        <v>1.5491000000000001E-3</v>
      </c>
    </row>
    <row r="38" spans="2:41">
      <c r="B38" s="248"/>
      <c r="C38" s="513"/>
      <c r="D38" s="513"/>
      <c r="E38" s="513"/>
      <c r="F38" s="513"/>
      <c r="G38" s="523"/>
      <c r="H38" s="513"/>
      <c r="I38" s="248"/>
      <c r="J38" s="514"/>
      <c r="K38" s="514"/>
      <c r="L38" s="523"/>
      <c r="M38" s="248"/>
      <c r="N38" s="248"/>
      <c r="O38" s="514"/>
      <c r="P38" s="514"/>
      <c r="Q38" s="523"/>
      <c r="R38" s="248"/>
      <c r="S38" s="248"/>
      <c r="T38" s="514"/>
      <c r="U38" s="514"/>
      <c r="V38" s="523"/>
      <c r="W38" s="248"/>
    </row>
    <row r="39" spans="2:41" ht="16.899999999999999">
      <c r="B39" s="515"/>
      <c r="C39" s="516" t="s">
        <v>302</v>
      </c>
      <c r="D39" s="580">
        <f>SUM(D32:D38)</f>
        <v>270.20265785500004</v>
      </c>
      <c r="E39" s="580">
        <f t="shared" ref="E39:W39" si="18">SUM(E32:E38)</f>
        <v>0</v>
      </c>
      <c r="F39" s="580">
        <f t="shared" si="18"/>
        <v>0</v>
      </c>
      <c r="G39" s="580">
        <f t="shared" si="18"/>
        <v>0</v>
      </c>
      <c r="H39" s="580">
        <f t="shared" si="18"/>
        <v>270.20265785500004</v>
      </c>
      <c r="I39" s="580">
        <f t="shared" si="18"/>
        <v>270.20265785500004</v>
      </c>
      <c r="J39" s="580">
        <f t="shared" si="18"/>
        <v>0</v>
      </c>
      <c r="K39" s="580">
        <f t="shared" si="18"/>
        <v>0</v>
      </c>
      <c r="L39" s="580">
        <f t="shared" si="18"/>
        <v>0</v>
      </c>
      <c r="M39" s="580">
        <f t="shared" si="18"/>
        <v>270.20265785500004</v>
      </c>
      <c r="N39" s="580">
        <f t="shared" si="18"/>
        <v>270.20265785500004</v>
      </c>
      <c r="O39" s="580">
        <f t="shared" si="18"/>
        <v>0</v>
      </c>
      <c r="P39" s="580">
        <f t="shared" si="18"/>
        <v>0</v>
      </c>
      <c r="Q39" s="580">
        <f t="shared" si="18"/>
        <v>0</v>
      </c>
      <c r="R39" s="580">
        <f t="shared" si="18"/>
        <v>270.20265785500004</v>
      </c>
      <c r="S39" s="580">
        <f t="shared" si="18"/>
        <v>270.20265785500004</v>
      </c>
      <c r="T39" s="580">
        <f t="shared" si="18"/>
        <v>0</v>
      </c>
      <c r="U39" s="580">
        <f t="shared" si="18"/>
        <v>0</v>
      </c>
      <c r="V39" s="580">
        <f t="shared" si="18"/>
        <v>0</v>
      </c>
      <c r="W39" s="580">
        <f t="shared" si="18"/>
        <v>270.20265785500004</v>
      </c>
    </row>
    <row r="40" spans="2:41" ht="16.899999999999999">
      <c r="B40" s="517"/>
      <c r="C40" s="517"/>
      <c r="D40" s="517"/>
      <c r="E40" s="517"/>
      <c r="F40" s="517"/>
      <c r="G40" s="517"/>
      <c r="H40" s="517"/>
      <c r="I40" s="517"/>
      <c r="J40" s="517"/>
      <c r="K40" s="517"/>
      <c r="L40" s="517"/>
      <c r="M40" s="517"/>
      <c r="N40" s="517"/>
      <c r="O40" s="517"/>
      <c r="X40" s="517"/>
      <c r="Y40" s="517"/>
      <c r="Z40" s="517"/>
    </row>
    <row r="41" spans="2:41" ht="16.899999999999999">
      <c r="B41" s="517"/>
      <c r="C41" s="517"/>
      <c r="D41" s="517"/>
      <c r="E41" s="517"/>
      <c r="F41" s="517"/>
      <c r="G41" s="517"/>
      <c r="H41" s="517"/>
      <c r="I41" s="517"/>
      <c r="J41" s="517"/>
      <c r="K41" s="517"/>
      <c r="L41" s="517"/>
      <c r="M41" s="517"/>
      <c r="N41" s="517"/>
      <c r="O41" s="517"/>
    </row>
    <row r="42" spans="2:41" ht="16.899999999999999">
      <c r="X42" s="517"/>
      <c r="Y42" s="517"/>
      <c r="Z42" s="517"/>
    </row>
    <row r="43" spans="2:41">
      <c r="B43" s="293" t="s">
        <v>520</v>
      </c>
    </row>
    <row r="44" spans="2:41">
      <c r="B44" s="293"/>
    </row>
    <row r="45" spans="2:41">
      <c r="J45" s="497"/>
      <c r="M45" s="497"/>
      <c r="N45" s="497"/>
      <c r="R45" s="245" t="s">
        <v>194</v>
      </c>
    </row>
    <row r="46" spans="2:41" ht="15" customHeight="1">
      <c r="B46" s="1058" t="s">
        <v>9</v>
      </c>
      <c r="C46" s="1058" t="s">
        <v>10</v>
      </c>
      <c r="D46" s="1077" t="s">
        <v>44</v>
      </c>
      <c r="E46" s="1077"/>
      <c r="F46" s="1077"/>
      <c r="G46" s="1077"/>
      <c r="H46" s="1077"/>
      <c r="I46" s="1077" t="s">
        <v>11</v>
      </c>
      <c r="J46" s="1077"/>
      <c r="K46" s="1077"/>
      <c r="L46" s="1077"/>
      <c r="M46" s="1077"/>
      <c r="N46" s="1058" t="s">
        <v>12</v>
      </c>
      <c r="O46" s="1058"/>
      <c r="P46" s="1058"/>
      <c r="Q46" s="1058"/>
      <c r="R46" s="1058"/>
      <c r="S46" s="1058" t="s">
        <v>13</v>
      </c>
      <c r="T46" s="1058"/>
      <c r="U46" s="1058"/>
      <c r="V46" s="1058"/>
      <c r="W46" s="1058"/>
    </row>
    <row r="47" spans="2:41">
      <c r="B47" s="1058"/>
      <c r="C47" s="1058"/>
      <c r="D47" s="1077" t="s">
        <v>59</v>
      </c>
      <c r="E47" s="1076"/>
      <c r="F47" s="1076"/>
      <c r="G47" s="1076"/>
      <c r="H47" s="1076"/>
      <c r="I47" s="1077" t="s">
        <v>59</v>
      </c>
      <c r="J47" s="1076"/>
      <c r="K47" s="1076"/>
      <c r="L47" s="1076"/>
      <c r="M47" s="1076"/>
      <c r="N47" s="1077" t="s">
        <v>256</v>
      </c>
      <c r="O47" s="1076"/>
      <c r="P47" s="1076"/>
      <c r="Q47" s="1076"/>
      <c r="R47" s="1076"/>
      <c r="S47" s="1077" t="s">
        <v>215</v>
      </c>
      <c r="T47" s="1076"/>
      <c r="U47" s="1076"/>
      <c r="V47" s="1076"/>
      <c r="W47" s="1076"/>
    </row>
    <row r="48" spans="2:41" ht="55.15">
      <c r="B48" s="1058"/>
      <c r="C48" s="1058"/>
      <c r="D48" s="439" t="s">
        <v>522</v>
      </c>
      <c r="E48" s="439" t="s">
        <v>491</v>
      </c>
      <c r="F48" s="441" t="s">
        <v>523</v>
      </c>
      <c r="G48" s="439" t="s">
        <v>531</v>
      </c>
      <c r="H48" s="439" t="s">
        <v>524</v>
      </c>
      <c r="I48" s="439" t="s">
        <v>522</v>
      </c>
      <c r="J48" s="439" t="s">
        <v>491</v>
      </c>
      <c r="K48" s="441" t="s">
        <v>523</v>
      </c>
      <c r="L48" s="439" t="s">
        <v>531</v>
      </c>
      <c r="M48" s="439" t="s">
        <v>524</v>
      </c>
      <c r="N48" s="439" t="s">
        <v>522</v>
      </c>
      <c r="O48" s="439" t="s">
        <v>491</v>
      </c>
      <c r="P48" s="441" t="s">
        <v>523</v>
      </c>
      <c r="Q48" s="439" t="s">
        <v>531</v>
      </c>
      <c r="R48" s="439" t="s">
        <v>524</v>
      </c>
      <c r="S48" s="439" t="s">
        <v>522</v>
      </c>
      <c r="T48" s="439" t="s">
        <v>491</v>
      </c>
      <c r="U48" s="441" t="s">
        <v>523</v>
      </c>
      <c r="V48" s="439" t="s">
        <v>531</v>
      </c>
      <c r="W48" s="439" t="s">
        <v>524</v>
      </c>
      <c r="Y48" s="581" t="s">
        <v>548</v>
      </c>
      <c r="Z48" s="581" t="s">
        <v>549</v>
      </c>
      <c r="AA48" s="581" t="s">
        <v>550</v>
      </c>
      <c r="AB48" s="581" t="s">
        <v>551</v>
      </c>
      <c r="AC48" s="582"/>
      <c r="AD48" s="583" t="s">
        <v>300</v>
      </c>
      <c r="AE48" s="583" t="s">
        <v>301</v>
      </c>
      <c r="AF48" s="583" t="s">
        <v>302</v>
      </c>
      <c r="AG48" s="582"/>
      <c r="AH48" s="593" t="s">
        <v>44</v>
      </c>
      <c r="AI48" s="593" t="s">
        <v>11</v>
      </c>
      <c r="AJ48" s="593" t="s">
        <v>12</v>
      </c>
      <c r="AK48" s="593" t="s">
        <v>13</v>
      </c>
      <c r="AL48" s="593" t="s">
        <v>14</v>
      </c>
      <c r="AM48" s="593" t="s">
        <v>15</v>
      </c>
      <c r="AN48" s="593" t="s">
        <v>16</v>
      </c>
      <c r="AO48" s="593" t="s">
        <v>17</v>
      </c>
    </row>
    <row r="49" spans="2:41" ht="27.6">
      <c r="B49" s="433"/>
      <c r="C49" s="433"/>
      <c r="D49" s="537" t="s">
        <v>204</v>
      </c>
      <c r="E49" s="537" t="s">
        <v>205</v>
      </c>
      <c r="F49" s="537" t="s">
        <v>315</v>
      </c>
      <c r="G49" s="537" t="s">
        <v>207</v>
      </c>
      <c r="H49" s="537" t="s">
        <v>532</v>
      </c>
      <c r="I49" s="537" t="s">
        <v>208</v>
      </c>
      <c r="J49" s="537" t="s">
        <v>495</v>
      </c>
      <c r="K49" s="537" t="s">
        <v>210</v>
      </c>
      <c r="L49" s="537" t="s">
        <v>211</v>
      </c>
      <c r="M49" s="537" t="s">
        <v>533</v>
      </c>
      <c r="N49" s="537" t="s">
        <v>497</v>
      </c>
      <c r="O49" s="537" t="s">
        <v>499</v>
      </c>
      <c r="P49" s="537" t="s">
        <v>500</v>
      </c>
      <c r="Q49" s="537" t="s">
        <v>501</v>
      </c>
      <c r="R49" s="537" t="s">
        <v>534</v>
      </c>
      <c r="S49" s="537" t="s">
        <v>504</v>
      </c>
      <c r="T49" s="537" t="s">
        <v>505</v>
      </c>
      <c r="U49" s="537" t="s">
        <v>506</v>
      </c>
      <c r="V49" s="537" t="s">
        <v>508</v>
      </c>
      <c r="W49" s="537" t="s">
        <v>535</v>
      </c>
    </row>
    <row r="50" spans="2:41">
      <c r="B50" s="511">
        <v>1</v>
      </c>
      <c r="C50" s="512" t="s">
        <v>116</v>
      </c>
      <c r="D50" s="579">
        <v>0</v>
      </c>
      <c r="E50" s="512"/>
      <c r="F50" s="512"/>
      <c r="G50" s="521"/>
      <c r="H50" s="579">
        <f>+D50+E50-F50-G50</f>
        <v>0</v>
      </c>
      <c r="I50" s="606">
        <f>+H50</f>
        <v>0</v>
      </c>
      <c r="J50" s="248"/>
      <c r="K50" s="248"/>
      <c r="L50" s="521"/>
      <c r="M50" s="579">
        <f>+I50+J50-K50-L50</f>
        <v>0</v>
      </c>
      <c r="N50" s="606">
        <f>+M50</f>
        <v>0</v>
      </c>
      <c r="O50" s="248"/>
      <c r="P50" s="248"/>
      <c r="Q50" s="521"/>
      <c r="R50" s="579">
        <f>+N50+O50-P50-Q50</f>
        <v>0</v>
      </c>
      <c r="S50" s="606">
        <f>+R50</f>
        <v>0</v>
      </c>
      <c r="T50" s="248"/>
      <c r="U50" s="248"/>
      <c r="V50" s="521"/>
      <c r="W50" s="579">
        <f>+S50+T50-U50-V50</f>
        <v>0</v>
      </c>
      <c r="Y50" s="584">
        <f>+Assum!D13</f>
        <v>0</v>
      </c>
      <c r="Z50" s="585"/>
      <c r="AA50" s="585"/>
      <c r="AB50" s="586">
        <v>0</v>
      </c>
      <c r="AD50" s="587">
        <f>N16*Y50/2</f>
        <v>0</v>
      </c>
      <c r="AE50" s="587">
        <f>N16*Y50/2+Y50*O16/2</f>
        <v>0</v>
      </c>
      <c r="AF50" s="587">
        <f t="shared" ref="AF50:AF55" si="19">SUM(AD50:AE50)</f>
        <v>0</v>
      </c>
      <c r="AG50" s="582"/>
      <c r="AH50" s="588">
        <f t="shared" ref="AH50:AH55" si="20">IFERROR(D50/D16,0)</f>
        <v>0</v>
      </c>
      <c r="AI50" s="588">
        <f t="shared" ref="AI50:AI55" si="21">IFERROR(I50/I16,0)</f>
        <v>0</v>
      </c>
      <c r="AJ50" s="588">
        <f t="shared" ref="AJ50:AJ55" si="22">IFERROR(N50/N16,0)</f>
        <v>0</v>
      </c>
      <c r="AK50" s="588">
        <f t="shared" ref="AK50:AK55" si="23">IFERROR(W50/W16,0)</f>
        <v>0</v>
      </c>
      <c r="AL50" s="588">
        <f t="shared" ref="AL50:AL55" si="24">IFERROR(D67/D32,0)</f>
        <v>0</v>
      </c>
      <c r="AM50" s="588">
        <f t="shared" ref="AM50:AM55" si="25">IFERROR(I67/I32,0)</f>
        <v>0</v>
      </c>
      <c r="AN50" s="588">
        <f t="shared" ref="AN50:AN55" si="26">IFERROR(N67/N32,0)</f>
        <v>0</v>
      </c>
      <c r="AO50" s="588">
        <f t="shared" ref="AO50:AO55" si="27">IFERROR(S67/S32,0)</f>
        <v>0</v>
      </c>
    </row>
    <row r="51" spans="2:41">
      <c r="B51" s="511">
        <f>+B50+1</f>
        <v>2</v>
      </c>
      <c r="C51" s="512" t="s">
        <v>117</v>
      </c>
      <c r="D51" s="579">
        <v>101.63587233437677</v>
      </c>
      <c r="E51" s="609">
        <f>IF(AH51&gt;=90%,0,IF(AH51&gt;=70%,MIN(D17*90%-D51,D17*$AB51),D17*$Y51))+E17*$Y51/2</f>
        <v>14.258927205600001</v>
      </c>
      <c r="F51" s="512"/>
      <c r="G51" s="521"/>
      <c r="H51" s="579">
        <f t="shared" ref="H51:H55" si="28">+D51+E51-F51-G51</f>
        <v>115.89479953997677</v>
      </c>
      <c r="I51" s="606">
        <f t="shared" ref="I51:I55" si="29">+H51</f>
        <v>115.89479953997677</v>
      </c>
      <c r="J51" s="609">
        <f>IF(AI51&gt;=90%,0,IF(AI51&gt;=70%,MIN(I17*90%-I51,I17*$AB51),I17*$Y51))+J17*$Y51/2</f>
        <v>14.258927205600001</v>
      </c>
      <c r="K51" s="248"/>
      <c r="L51" s="521"/>
      <c r="M51" s="579">
        <f t="shared" ref="M51:M55" si="30">+I51+J51-K51-L51</f>
        <v>130.15372674557676</v>
      </c>
      <c r="N51" s="606">
        <f t="shared" ref="N51:N55" si="31">+M51</f>
        <v>130.15372674557676</v>
      </c>
      <c r="O51" s="609">
        <f>IF(AJ51&gt;=90%,0,IF(AJ51&gt;=70%,MIN(N17*90%-N51,N17*$AB51),N17*$Y51))+O17*$Y51/2</f>
        <v>14.258927205600001</v>
      </c>
      <c r="P51" s="248"/>
      <c r="Q51" s="521"/>
      <c r="R51" s="579">
        <f t="shared" ref="R51:R55" si="32">+N51+O51-P51-Q51</f>
        <v>144.41265395117676</v>
      </c>
      <c r="S51" s="606">
        <f t="shared" ref="S51:S55" si="33">+R51</f>
        <v>144.41265395117676</v>
      </c>
      <c r="T51" s="609">
        <f ca="1">IF(AK51&gt;=90%,0,IF(AK51&gt;=70%,MIN(S17*90%-S51,S17*$AB51),S17*$Y51))+T17*$Y51/2</f>
        <v>14.258927205600001</v>
      </c>
      <c r="U51" s="248"/>
      <c r="V51" s="521"/>
      <c r="W51" s="579">
        <f t="shared" ref="W51:W55" ca="1" si="34">+S51+T51-U51-V51</f>
        <v>158.67158115677677</v>
      </c>
      <c r="Y51" s="584">
        <f>+Assum!D14</f>
        <v>5.28E-2</v>
      </c>
      <c r="Z51" s="585">
        <v>35</v>
      </c>
      <c r="AA51" s="585">
        <f>Z51-ROUND(70%/Y51,0)</f>
        <v>22</v>
      </c>
      <c r="AB51" s="589">
        <f>30%/AA51</f>
        <v>1.3636363636363636E-2</v>
      </c>
      <c r="AC51" s="582"/>
      <c r="AD51" s="587">
        <f t="shared" ref="AD51:AD55" si="35">N17*Y51/2</f>
        <v>7.1294636028000005</v>
      </c>
      <c r="AE51" s="587">
        <f t="shared" ref="AE51:AE55" si="36">N17*Y51/2+Y51*O17/2</f>
        <v>7.1294636028000005</v>
      </c>
      <c r="AF51" s="587">
        <f t="shared" si="19"/>
        <v>14.258927205600001</v>
      </c>
      <c r="AG51" s="590">
        <f>AF51-O51</f>
        <v>0</v>
      </c>
      <c r="AH51" s="588">
        <f t="shared" si="20"/>
        <v>0.3763518799049288</v>
      </c>
      <c r="AI51" s="588">
        <f t="shared" si="21"/>
        <v>0.42915187990492876</v>
      </c>
      <c r="AJ51" s="588">
        <f t="shared" si="22"/>
        <v>0.48195187990492871</v>
      </c>
      <c r="AK51" s="588">
        <f t="shared" ca="1" si="23"/>
        <v>0.58755187990492874</v>
      </c>
      <c r="AL51" s="588">
        <f t="shared" ca="1" si="24"/>
        <v>0.58755187990492874</v>
      </c>
      <c r="AM51" s="588">
        <f t="shared" ca="1" si="25"/>
        <v>0.6403518799049287</v>
      </c>
      <c r="AN51" s="588">
        <f t="shared" ca="1" si="26"/>
        <v>0.69315187990492877</v>
      </c>
      <c r="AO51" s="588">
        <f t="shared" ca="1" si="27"/>
        <v>0.74595187990492873</v>
      </c>
    </row>
    <row r="52" spans="2:41">
      <c r="B52" s="511">
        <f t="shared" ref="B52:B55" si="37">+B51+1</f>
        <v>3</v>
      </c>
      <c r="C52" s="249" t="s">
        <v>118</v>
      </c>
      <c r="D52" s="579">
        <v>4.4880342893876705E-2</v>
      </c>
      <c r="E52" s="609">
        <f t="shared" ref="E52:E55" si="38">IF(AH52&gt;=90%,0,IF(AH52&gt;=70%,MIN(D18*90%-D52,D18*$AB52),D18*$Y52))+E18*$Y52/2</f>
        <v>5.1116079299999995E-3</v>
      </c>
      <c r="F52" s="512"/>
      <c r="G52" s="522"/>
      <c r="H52" s="579">
        <f t="shared" si="28"/>
        <v>4.9991950823876703E-2</v>
      </c>
      <c r="I52" s="606">
        <f t="shared" si="29"/>
        <v>4.9991950823876703E-2</v>
      </c>
      <c r="J52" s="609">
        <f t="shared" ref="J52:J55" si="39">IF(AI52&gt;=90%,0,IF(AI52&gt;=70%,MIN(I18*90%-I52,I18*$AB52),I18*$Y52))+J18*$Y52/2</f>
        <v>5.8273269457499999E-3</v>
      </c>
      <c r="K52" s="248"/>
      <c r="L52" s="522"/>
      <c r="M52" s="579">
        <f t="shared" si="30"/>
        <v>5.5819277769626703E-2</v>
      </c>
      <c r="N52" s="606">
        <f t="shared" si="31"/>
        <v>5.5819277769626703E-2</v>
      </c>
      <c r="O52" s="609">
        <f t="shared" ref="O52:O55" si="40">IF(AJ52&gt;=90%,0,IF(AJ52&gt;=70%,MIN(N18*90%-N52,N18*$AB52),N18*$Y52))+O18*$Y52/2</f>
        <v>6.5430459614999993E-3</v>
      </c>
      <c r="P52" s="248"/>
      <c r="Q52" s="522"/>
      <c r="R52" s="579">
        <f t="shared" si="32"/>
        <v>6.2362323731126705E-2</v>
      </c>
      <c r="S52" s="606">
        <f t="shared" si="33"/>
        <v>6.2362323731126705E-2</v>
      </c>
      <c r="T52" s="609">
        <f t="shared" ref="T52:T55" ca="1" si="41">IF(AK52&gt;=90%,0,IF(AK52&gt;=70%,MIN(S18*90%-S52,S18*$AB52),S18*$Y52))+T18*$Y52/2</f>
        <v>6.5430459614999993E-3</v>
      </c>
      <c r="U52" s="248"/>
      <c r="V52" s="522"/>
      <c r="W52" s="579">
        <f t="shared" ca="1" si="34"/>
        <v>6.89053696926267E-2</v>
      </c>
      <c r="Y52" s="584">
        <f>+Assum!D15</f>
        <v>6.3299999999999995E-2</v>
      </c>
      <c r="Z52" s="585">
        <v>20</v>
      </c>
      <c r="AA52" s="585">
        <f t="shared" ref="AA52:AA55" si="42">Z52-ROUND(70%/Y52,0)</f>
        <v>9</v>
      </c>
      <c r="AB52" s="589">
        <f t="shared" ref="AB52:AB55" si="43">30%/AA52</f>
        <v>3.3333333333333333E-2</v>
      </c>
      <c r="AC52" s="582"/>
      <c r="AD52" s="587">
        <f t="shared" si="35"/>
        <v>3.2715229807499997E-3</v>
      </c>
      <c r="AE52" s="587">
        <f t="shared" si="36"/>
        <v>3.2715229807499997E-3</v>
      </c>
      <c r="AF52" s="587">
        <f t="shared" si="19"/>
        <v>6.5430459614999993E-3</v>
      </c>
      <c r="AG52" s="590">
        <f t="shared" ref="AG52:AG55" si="44">AF52-O52</f>
        <v>0</v>
      </c>
      <c r="AH52" s="588">
        <f t="shared" si="20"/>
        <v>0.55577926634572605</v>
      </c>
      <c r="AI52" s="588">
        <f t="shared" si="21"/>
        <v>0.61907926634572608</v>
      </c>
      <c r="AJ52" s="588">
        <f t="shared" si="22"/>
        <v>0.54001764676697206</v>
      </c>
      <c r="AK52" s="588">
        <f t="shared" ca="1" si="23"/>
        <v>0.66661764676697211</v>
      </c>
      <c r="AL52" s="588">
        <f t="shared" ca="1" si="24"/>
        <v>0.66661764676697211</v>
      </c>
      <c r="AM52" s="588">
        <f t="shared" ca="1" si="25"/>
        <v>0.72991764676697213</v>
      </c>
      <c r="AN52" s="588">
        <f t="shared" ca="1" si="26"/>
        <v>0.76325098010030545</v>
      </c>
      <c r="AO52" s="588">
        <f t="shared" ca="1" si="27"/>
        <v>0.79658431343363889</v>
      </c>
    </row>
    <row r="53" spans="2:41">
      <c r="B53" s="511">
        <f t="shared" si="37"/>
        <v>4</v>
      </c>
      <c r="C53" s="512" t="s">
        <v>119</v>
      </c>
      <c r="D53" s="579">
        <v>2.1274122945205483E-2</v>
      </c>
      <c r="E53" s="609">
        <f t="shared" si="38"/>
        <v>7.6977000000000002E-4</v>
      </c>
      <c r="F53" s="512"/>
      <c r="G53" s="521"/>
      <c r="H53" s="579">
        <f t="shared" si="28"/>
        <v>2.2043892945205482E-2</v>
      </c>
      <c r="I53" s="606">
        <f t="shared" si="29"/>
        <v>2.2043892945205482E-2</v>
      </c>
      <c r="J53" s="609">
        <f t="shared" si="39"/>
        <v>7.6977000000000002E-4</v>
      </c>
      <c r="K53" s="248"/>
      <c r="L53" s="521"/>
      <c r="M53" s="579">
        <f t="shared" si="30"/>
        <v>2.2813662945205482E-2</v>
      </c>
      <c r="N53" s="606">
        <f t="shared" si="31"/>
        <v>2.2813662945205482E-2</v>
      </c>
      <c r="O53" s="609">
        <f t="shared" si="40"/>
        <v>2.7943705479452005E-4</v>
      </c>
      <c r="P53" s="248"/>
      <c r="Q53" s="521"/>
      <c r="R53" s="579">
        <f t="shared" si="32"/>
        <v>2.3093100000000002E-2</v>
      </c>
      <c r="S53" s="606">
        <f t="shared" si="33"/>
        <v>2.3093100000000002E-2</v>
      </c>
      <c r="T53" s="609">
        <f t="shared" ca="1" si="41"/>
        <v>0</v>
      </c>
      <c r="U53" s="248"/>
      <c r="V53" s="521"/>
      <c r="W53" s="579">
        <f t="shared" ca="1" si="34"/>
        <v>2.3093100000000002E-2</v>
      </c>
      <c r="Y53" s="584">
        <f>+Assum!D16</f>
        <v>0.15</v>
      </c>
      <c r="Z53" s="585">
        <v>15</v>
      </c>
      <c r="AA53" s="585">
        <f t="shared" si="42"/>
        <v>10</v>
      </c>
      <c r="AB53" s="589">
        <f t="shared" si="43"/>
        <v>0.03</v>
      </c>
      <c r="AC53" s="582"/>
      <c r="AD53" s="587">
        <f t="shared" si="35"/>
        <v>1.924425E-3</v>
      </c>
      <c r="AE53" s="587">
        <f t="shared" si="36"/>
        <v>1.924425E-3</v>
      </c>
      <c r="AF53" s="587">
        <f t="shared" si="19"/>
        <v>3.84885E-3</v>
      </c>
      <c r="AG53" s="590">
        <f t="shared" si="44"/>
        <v>3.56941294520548E-3</v>
      </c>
      <c r="AH53" s="588">
        <f t="shared" si="20"/>
        <v>0.829109589041096</v>
      </c>
      <c r="AI53" s="588">
        <f t="shared" si="21"/>
        <v>0.85910958904109591</v>
      </c>
      <c r="AJ53" s="588">
        <f t="shared" si="22"/>
        <v>0.88910958904109594</v>
      </c>
      <c r="AK53" s="588">
        <f t="shared" ca="1" si="23"/>
        <v>0.9</v>
      </c>
      <c r="AL53" s="588">
        <f t="shared" ca="1" si="24"/>
        <v>0.9</v>
      </c>
      <c r="AM53" s="588">
        <f t="shared" ca="1" si="25"/>
        <v>0.9</v>
      </c>
      <c r="AN53" s="588">
        <f t="shared" ca="1" si="26"/>
        <v>0.9</v>
      </c>
      <c r="AO53" s="588">
        <f t="shared" ca="1" si="27"/>
        <v>0.9</v>
      </c>
    </row>
    <row r="54" spans="2:41" ht="15.6">
      <c r="B54" s="511">
        <f t="shared" si="37"/>
        <v>5</v>
      </c>
      <c r="C54" s="512" t="s">
        <v>120</v>
      </c>
      <c r="D54" s="579">
        <v>9.3005738245479416E-3</v>
      </c>
      <c r="E54" s="609">
        <f t="shared" si="38"/>
        <v>1.0536031799999999E-3</v>
      </c>
      <c r="F54" s="512"/>
      <c r="G54" s="521"/>
      <c r="H54" s="579">
        <f t="shared" si="28"/>
        <v>1.0354177004547941E-2</v>
      </c>
      <c r="I54" s="606">
        <f t="shared" si="29"/>
        <v>1.0354177004547941E-2</v>
      </c>
      <c r="J54" s="609">
        <f t="shared" si="39"/>
        <v>1.0536031799999999E-3</v>
      </c>
      <c r="K54" s="248"/>
      <c r="L54" s="521"/>
      <c r="M54" s="579">
        <f t="shared" si="30"/>
        <v>1.140778018454794E-2</v>
      </c>
      <c r="N54" s="606">
        <f t="shared" si="31"/>
        <v>1.140778018454794E-2</v>
      </c>
      <c r="O54" s="609">
        <f t="shared" si="40"/>
        <v>1.0536031799999999E-3</v>
      </c>
      <c r="P54" s="248"/>
      <c r="Q54" s="521"/>
      <c r="R54" s="579">
        <f t="shared" si="32"/>
        <v>1.246138336454794E-2</v>
      </c>
      <c r="S54" s="606">
        <f t="shared" si="33"/>
        <v>1.246138336454794E-2</v>
      </c>
      <c r="T54" s="609">
        <f t="shared" ca="1" si="41"/>
        <v>5.5481999999999992E-4</v>
      </c>
      <c r="U54" s="248"/>
      <c r="V54" s="521"/>
      <c r="W54" s="579">
        <f t="shared" ca="1" si="34"/>
        <v>1.3016203364547939E-2</v>
      </c>
      <c r="Y54" s="584">
        <f>+Assum!D17</f>
        <v>6.3299999999999995E-2</v>
      </c>
      <c r="Z54" s="585">
        <v>20</v>
      </c>
      <c r="AA54" s="585">
        <f t="shared" si="42"/>
        <v>9</v>
      </c>
      <c r="AB54" s="589">
        <f t="shared" si="43"/>
        <v>3.3333333333333333E-2</v>
      </c>
      <c r="AC54" s="591"/>
      <c r="AD54" s="587">
        <f t="shared" si="35"/>
        <v>5.2680158999999995E-4</v>
      </c>
      <c r="AE54" s="587">
        <f t="shared" si="36"/>
        <v>5.2680158999999995E-4</v>
      </c>
      <c r="AF54" s="587">
        <f t="shared" si="19"/>
        <v>1.0536031799999999E-3</v>
      </c>
      <c r="AG54" s="590">
        <f t="shared" si="44"/>
        <v>0</v>
      </c>
      <c r="AH54" s="588">
        <f t="shared" si="20"/>
        <v>0.55877424657534225</v>
      </c>
      <c r="AI54" s="588">
        <f t="shared" si="21"/>
        <v>0.62207424657534227</v>
      </c>
      <c r="AJ54" s="588">
        <f t="shared" si="22"/>
        <v>0.68537424657534218</v>
      </c>
      <c r="AK54" s="588">
        <f t="shared" ca="1" si="23"/>
        <v>0.78200757990867553</v>
      </c>
      <c r="AL54" s="588">
        <f t="shared" ca="1" si="24"/>
        <v>0.78200757990867553</v>
      </c>
      <c r="AM54" s="588">
        <f t="shared" ca="1" si="25"/>
        <v>0.81534091324200875</v>
      </c>
      <c r="AN54" s="588">
        <f t="shared" ca="1" si="26"/>
        <v>0.84867424657534207</v>
      </c>
      <c r="AO54" s="588">
        <f t="shared" ca="1" si="27"/>
        <v>0.8820075799086754</v>
      </c>
    </row>
    <row r="55" spans="2:41" ht="15.6">
      <c r="B55" s="511">
        <f t="shared" si="37"/>
        <v>6</v>
      </c>
      <c r="C55" s="512" t="s">
        <v>121</v>
      </c>
      <c r="D55" s="579">
        <v>5.4474101500000011E-4</v>
      </c>
      <c r="E55" s="609">
        <f t="shared" si="38"/>
        <v>9.8058030000000004E-5</v>
      </c>
      <c r="F55" s="513"/>
      <c r="G55" s="521"/>
      <c r="H55" s="579">
        <f t="shared" si="28"/>
        <v>6.4279904500000014E-4</v>
      </c>
      <c r="I55" s="606">
        <f t="shared" si="29"/>
        <v>6.4279904500000014E-4</v>
      </c>
      <c r="J55" s="609">
        <f t="shared" si="39"/>
        <v>9.8058030000000004E-5</v>
      </c>
      <c r="K55" s="248"/>
      <c r="L55" s="521"/>
      <c r="M55" s="579">
        <f t="shared" si="30"/>
        <v>7.4085707500000017E-4</v>
      </c>
      <c r="N55" s="606">
        <f t="shared" si="31"/>
        <v>7.4085707500000017E-4</v>
      </c>
      <c r="O55" s="609">
        <f t="shared" si="40"/>
        <v>9.8058030000000004E-5</v>
      </c>
      <c r="P55" s="248"/>
      <c r="Q55" s="521"/>
      <c r="R55" s="579">
        <f t="shared" si="32"/>
        <v>8.389151050000002E-4</v>
      </c>
      <c r="S55" s="606">
        <f t="shared" si="33"/>
        <v>8.389151050000002E-4</v>
      </c>
      <c r="T55" s="609">
        <f t="shared" ca="1" si="41"/>
        <v>9.8058030000000004E-5</v>
      </c>
      <c r="U55" s="248"/>
      <c r="V55" s="521"/>
      <c r="W55" s="579">
        <f t="shared" ca="1" si="34"/>
        <v>9.3697313500000024E-4</v>
      </c>
      <c r="Y55" s="584">
        <f>+Assum!D18</f>
        <v>6.3299999999999995E-2</v>
      </c>
      <c r="Z55" s="585">
        <v>35</v>
      </c>
      <c r="AA55" s="585">
        <f t="shared" si="42"/>
        <v>24</v>
      </c>
      <c r="AB55" s="589">
        <f t="shared" si="43"/>
        <v>1.2499999999999999E-2</v>
      </c>
      <c r="AC55" s="591"/>
      <c r="AD55" s="587">
        <f t="shared" si="35"/>
        <v>4.9029015000000002E-5</v>
      </c>
      <c r="AE55" s="587">
        <f t="shared" si="36"/>
        <v>4.9029015000000002E-5</v>
      </c>
      <c r="AF55" s="587">
        <f t="shared" si="19"/>
        <v>9.8058030000000004E-5</v>
      </c>
      <c r="AG55" s="590">
        <f t="shared" si="44"/>
        <v>0</v>
      </c>
      <c r="AH55" s="588">
        <f t="shared" si="20"/>
        <v>0.35165000000000007</v>
      </c>
      <c r="AI55" s="588">
        <f t="shared" si="21"/>
        <v>0.41495000000000004</v>
      </c>
      <c r="AJ55" s="588">
        <f t="shared" si="22"/>
        <v>0.47825000000000006</v>
      </c>
      <c r="AK55" s="588">
        <f t="shared" ca="1" si="23"/>
        <v>0.60485000000000011</v>
      </c>
      <c r="AL55" s="588">
        <f t="shared" ca="1" si="24"/>
        <v>0.60485000000000011</v>
      </c>
      <c r="AM55" s="588">
        <f t="shared" ca="1" si="25"/>
        <v>0.66815000000000013</v>
      </c>
      <c r="AN55" s="588">
        <f t="shared" ca="1" si="26"/>
        <v>0.73145000000000004</v>
      </c>
      <c r="AO55" s="588">
        <f t="shared" ca="1" si="27"/>
        <v>0.74395</v>
      </c>
    </row>
    <row r="56" spans="2:41">
      <c r="B56" s="511"/>
      <c r="C56" s="512"/>
      <c r="D56" s="513"/>
      <c r="E56" s="513"/>
      <c r="F56" s="513"/>
      <c r="G56" s="521"/>
      <c r="H56" s="513"/>
      <c r="I56" s="248"/>
      <c r="J56" s="514"/>
      <c r="K56" s="514"/>
      <c r="L56" s="521"/>
      <c r="M56" s="248"/>
      <c r="N56" s="248"/>
      <c r="O56" s="514"/>
      <c r="P56" s="514"/>
      <c r="Q56" s="521"/>
      <c r="R56" s="248"/>
      <c r="S56" s="248"/>
      <c r="T56" s="248"/>
      <c r="U56" s="248"/>
      <c r="V56" s="521"/>
      <c r="W56" s="248"/>
    </row>
    <row r="57" spans="2:41" ht="16.899999999999999">
      <c r="B57" s="515"/>
      <c r="C57" s="516" t="s">
        <v>302</v>
      </c>
      <c r="D57" s="580">
        <f>SUM(D49:D55)</f>
        <v>101.7118721150554</v>
      </c>
      <c r="E57" s="580">
        <f t="shared" ref="E57" si="45">SUM(E49:E55)</f>
        <v>14.265960244740002</v>
      </c>
      <c r="F57" s="580">
        <f t="shared" ref="F57" si="46">SUM(F49:F55)</f>
        <v>0</v>
      </c>
      <c r="G57" s="580">
        <f t="shared" ref="G57" si="47">SUM(G49:G55)</f>
        <v>0</v>
      </c>
      <c r="H57" s="580">
        <f t="shared" ref="H57" si="48">SUM(H49:H55)</f>
        <v>115.9778323597954</v>
      </c>
      <c r="I57" s="580">
        <f t="shared" ref="I57" si="49">SUM(I49:I55)</f>
        <v>115.9778323597954</v>
      </c>
      <c r="J57" s="580">
        <f t="shared" ref="J57" si="50">SUM(J49:J55)</f>
        <v>14.266675963755752</v>
      </c>
      <c r="K57" s="580">
        <f t="shared" ref="K57" si="51">SUM(K49:K55)</f>
        <v>0</v>
      </c>
      <c r="L57" s="580">
        <f t="shared" ref="L57" si="52">SUM(L49:L55)</f>
        <v>0</v>
      </c>
      <c r="M57" s="580">
        <f t="shared" ref="M57" si="53">SUM(M49:M55)</f>
        <v>130.24450832355112</v>
      </c>
      <c r="N57" s="580">
        <f t="shared" ref="N57" si="54">SUM(N49:N55)</f>
        <v>130.24450832355112</v>
      </c>
      <c r="O57" s="580">
        <f t="shared" ref="O57" si="55">SUM(O49:O55)</f>
        <v>14.266901349826297</v>
      </c>
      <c r="P57" s="580">
        <f t="shared" ref="P57" si="56">SUM(P49:P55)</f>
        <v>0</v>
      </c>
      <c r="Q57" s="580">
        <f t="shared" ref="Q57" si="57">SUM(Q49:Q55)</f>
        <v>0</v>
      </c>
      <c r="R57" s="580">
        <f t="shared" ref="R57" si="58">SUM(R49:R55)</f>
        <v>144.51140967337744</v>
      </c>
      <c r="S57" s="580">
        <f t="shared" ref="S57" si="59">SUM(S49:S55)</f>
        <v>144.51140967337744</v>
      </c>
      <c r="T57" s="580">
        <f t="shared" ref="T57" ca="1" si="60">SUM(T49:T55)</f>
        <v>14.266123129591501</v>
      </c>
      <c r="U57" s="580">
        <f t="shared" ref="U57" si="61">SUM(U49:U55)</f>
        <v>0</v>
      </c>
      <c r="V57" s="580">
        <f t="shared" ref="V57" si="62">SUM(V49:V55)</f>
        <v>0</v>
      </c>
      <c r="W57" s="580">
        <f t="shared" ref="W57" ca="1" si="63">SUM(W49:W55)</f>
        <v>158.77753280296895</v>
      </c>
    </row>
    <row r="58" spans="2:41" ht="16.899999999999999">
      <c r="B58" s="517"/>
      <c r="C58" s="518"/>
      <c r="D58" s="518"/>
      <c r="E58" s="518"/>
      <c r="F58" s="518"/>
      <c r="G58" s="518"/>
      <c r="H58" s="612"/>
      <c r="I58" s="517"/>
      <c r="J58" s="517"/>
      <c r="K58" s="517"/>
      <c r="L58" s="517"/>
      <c r="M58" s="517"/>
      <c r="N58" s="517"/>
      <c r="O58" s="517"/>
      <c r="P58" s="517"/>
      <c r="Q58" s="517"/>
      <c r="R58" s="517"/>
      <c r="T58" s="519"/>
      <c r="U58" s="519"/>
      <c r="V58" s="519"/>
    </row>
    <row r="59" spans="2:41" ht="16.899999999999999">
      <c r="B59" s="490" t="s">
        <v>525</v>
      </c>
      <c r="C59" s="491"/>
      <c r="D59" s="491"/>
      <c r="E59" s="491"/>
      <c r="F59" s="491"/>
      <c r="G59" s="491"/>
      <c r="H59" s="491"/>
      <c r="I59" s="520"/>
      <c r="J59" s="520"/>
      <c r="K59" s="517"/>
      <c r="L59" s="517"/>
      <c r="M59" s="517"/>
      <c r="N59" s="517"/>
      <c r="O59" s="517"/>
      <c r="P59" s="517"/>
      <c r="Q59" s="517"/>
      <c r="R59" s="517"/>
      <c r="T59" s="519"/>
      <c r="U59" s="519"/>
      <c r="V59" s="519"/>
      <c r="X59" s="517"/>
      <c r="Y59" s="517"/>
      <c r="Z59" s="517"/>
      <c r="AA59" s="517"/>
      <c r="AB59" s="517"/>
      <c r="AC59" s="517"/>
      <c r="AD59" s="517"/>
      <c r="AE59" s="517"/>
      <c r="AF59" s="517"/>
      <c r="AG59" s="517"/>
      <c r="AH59" s="517"/>
      <c r="AI59" s="517"/>
      <c r="AJ59" s="517"/>
      <c r="AK59" s="517"/>
      <c r="AL59" s="517"/>
    </row>
    <row r="60" spans="2:41" ht="16.899999999999999">
      <c r="B60" s="490" t="s">
        <v>526</v>
      </c>
      <c r="C60" s="491"/>
      <c r="D60" s="491"/>
      <c r="E60" s="491"/>
      <c r="F60" s="491"/>
      <c r="G60" s="491"/>
      <c r="H60" s="491"/>
      <c r="I60" s="520"/>
      <c r="J60" s="520"/>
      <c r="K60" s="517"/>
      <c r="L60" s="517"/>
      <c r="M60" s="517"/>
      <c r="N60" s="517"/>
      <c r="O60" s="517"/>
      <c r="P60" s="517"/>
      <c r="Q60" s="517"/>
      <c r="R60" s="517"/>
      <c r="T60" s="519"/>
      <c r="U60" s="519"/>
      <c r="V60" s="519"/>
      <c r="X60" s="517"/>
      <c r="Y60" s="517"/>
      <c r="Z60" s="517"/>
      <c r="AA60" s="517"/>
      <c r="AB60" s="517"/>
      <c r="AC60" s="517"/>
      <c r="AD60" s="517"/>
      <c r="AE60" s="517"/>
      <c r="AF60" s="517"/>
      <c r="AG60" s="517"/>
      <c r="AH60" s="517"/>
      <c r="AI60" s="517"/>
      <c r="AJ60" s="517"/>
      <c r="AK60" s="517"/>
      <c r="AL60" s="517"/>
    </row>
    <row r="61" spans="2:41" ht="16.899999999999999">
      <c r="B61" s="517"/>
      <c r="C61" s="518"/>
      <c r="D61" s="518"/>
      <c r="E61" s="518"/>
      <c r="F61" s="518"/>
      <c r="G61" s="518"/>
      <c r="H61" s="518"/>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row>
    <row r="62" spans="2:41" ht="15" customHeight="1">
      <c r="B62" s="517"/>
      <c r="C62" s="518"/>
      <c r="D62" s="518"/>
      <c r="E62" s="518"/>
      <c r="F62" s="518"/>
      <c r="G62" s="518"/>
      <c r="H62" s="518"/>
      <c r="I62" s="517"/>
      <c r="J62" s="517"/>
      <c r="K62" s="517"/>
      <c r="L62" s="517"/>
      <c r="M62" s="517"/>
      <c r="N62" s="517"/>
      <c r="O62" s="517"/>
      <c r="P62" s="517"/>
      <c r="Q62" s="517"/>
      <c r="R62" s="245" t="s">
        <v>194</v>
      </c>
      <c r="S62" s="517"/>
      <c r="T62" s="517"/>
      <c r="U62" s="517"/>
      <c r="V62" s="517"/>
      <c r="W62" s="517"/>
    </row>
    <row r="63" spans="2:41">
      <c r="B63" s="1058" t="s">
        <v>9</v>
      </c>
      <c r="C63" s="1058" t="s">
        <v>10</v>
      </c>
      <c r="D63" s="1058" t="s">
        <v>14</v>
      </c>
      <c r="E63" s="1058"/>
      <c r="F63" s="1058"/>
      <c r="G63" s="1058"/>
      <c r="H63" s="1058"/>
      <c r="I63" s="1058" t="s">
        <v>15</v>
      </c>
      <c r="J63" s="1058"/>
      <c r="K63" s="1058"/>
      <c r="L63" s="1058"/>
      <c r="M63" s="1058"/>
      <c r="N63" s="1058" t="s">
        <v>16</v>
      </c>
      <c r="O63" s="1058"/>
      <c r="P63" s="1058"/>
      <c r="Q63" s="1058"/>
      <c r="R63" s="1058"/>
      <c r="S63" s="1058" t="s">
        <v>17</v>
      </c>
      <c r="T63" s="1058"/>
      <c r="U63" s="1058"/>
      <c r="V63" s="1058"/>
      <c r="W63" s="1058"/>
    </row>
    <row r="64" spans="2:41">
      <c r="B64" s="1058"/>
      <c r="C64" s="1058"/>
      <c r="D64" s="1077" t="s">
        <v>215</v>
      </c>
      <c r="E64" s="1082"/>
      <c r="F64" s="1082"/>
      <c r="G64" s="1082"/>
      <c r="H64" s="1082"/>
      <c r="I64" s="1077" t="s">
        <v>215</v>
      </c>
      <c r="J64" s="1082"/>
      <c r="K64" s="1082"/>
      <c r="L64" s="1082"/>
      <c r="M64" s="1082"/>
      <c r="N64" s="1077" t="s">
        <v>215</v>
      </c>
      <c r="O64" s="1082"/>
      <c r="P64" s="1082"/>
      <c r="Q64" s="1082"/>
      <c r="R64" s="1082"/>
      <c r="S64" s="1077" t="s">
        <v>215</v>
      </c>
      <c r="T64" s="1082"/>
      <c r="U64" s="1082"/>
      <c r="V64" s="1082"/>
      <c r="W64" s="1082"/>
    </row>
    <row r="65" spans="2:23" ht="55.15">
      <c r="B65" s="1058"/>
      <c r="C65" s="1058"/>
      <c r="D65" s="439" t="s">
        <v>522</v>
      </c>
      <c r="E65" s="439" t="s">
        <v>491</v>
      </c>
      <c r="F65" s="441" t="s">
        <v>523</v>
      </c>
      <c r="G65" s="439" t="s">
        <v>531</v>
      </c>
      <c r="H65" s="439" t="s">
        <v>524</v>
      </c>
      <c r="I65" s="439" t="s">
        <v>522</v>
      </c>
      <c r="J65" s="439" t="s">
        <v>491</v>
      </c>
      <c r="K65" s="441" t="s">
        <v>523</v>
      </c>
      <c r="L65" s="439" t="s">
        <v>531</v>
      </c>
      <c r="M65" s="439" t="s">
        <v>524</v>
      </c>
      <c r="N65" s="439" t="s">
        <v>522</v>
      </c>
      <c r="O65" s="439" t="s">
        <v>491</v>
      </c>
      <c r="P65" s="441" t="s">
        <v>523</v>
      </c>
      <c r="Q65" s="439" t="s">
        <v>531</v>
      </c>
      <c r="R65" s="439" t="s">
        <v>524</v>
      </c>
      <c r="S65" s="439" t="s">
        <v>522</v>
      </c>
      <c r="T65" s="439" t="s">
        <v>491</v>
      </c>
      <c r="U65" s="441" t="s">
        <v>523</v>
      </c>
      <c r="V65" s="439" t="s">
        <v>531</v>
      </c>
      <c r="W65" s="439" t="s">
        <v>524</v>
      </c>
    </row>
    <row r="66" spans="2:23" ht="27.6">
      <c r="B66" s="433"/>
      <c r="C66" s="433"/>
      <c r="D66" s="537" t="s">
        <v>509</v>
      </c>
      <c r="E66" s="537" t="s">
        <v>510</v>
      </c>
      <c r="F66" s="537" t="s">
        <v>512</v>
      </c>
      <c r="G66" s="537" t="s">
        <v>513</v>
      </c>
      <c r="H66" s="537" t="s">
        <v>536</v>
      </c>
      <c r="I66" s="537" t="s">
        <v>514</v>
      </c>
      <c r="J66" s="537" t="s">
        <v>516</v>
      </c>
      <c r="K66" s="537" t="s">
        <v>517</v>
      </c>
      <c r="L66" s="537" t="s">
        <v>518</v>
      </c>
      <c r="M66" s="537" t="s">
        <v>537</v>
      </c>
      <c r="N66" s="537" t="s">
        <v>538</v>
      </c>
      <c r="O66" s="537" t="s">
        <v>539</v>
      </c>
      <c r="P66" s="537" t="s">
        <v>540</v>
      </c>
      <c r="Q66" s="537" t="s">
        <v>541</v>
      </c>
      <c r="R66" s="537" t="s">
        <v>542</v>
      </c>
      <c r="S66" s="537" t="s">
        <v>543</v>
      </c>
      <c r="T66" s="537" t="s">
        <v>544</v>
      </c>
      <c r="U66" s="537" t="s">
        <v>545</v>
      </c>
      <c r="V66" s="537" t="s">
        <v>546</v>
      </c>
      <c r="W66" s="537" t="s">
        <v>547</v>
      </c>
    </row>
    <row r="67" spans="2:23">
      <c r="B67" s="511">
        <v>1</v>
      </c>
      <c r="C67" s="512" t="s">
        <v>116</v>
      </c>
      <c r="D67" s="579">
        <f>+W50</f>
        <v>0</v>
      </c>
      <c r="E67" s="512"/>
      <c r="F67" s="512"/>
      <c r="G67" s="521"/>
      <c r="H67" s="579">
        <f>+D67+E67-F67-G67</f>
        <v>0</v>
      </c>
      <c r="I67" s="606">
        <f>+H67</f>
        <v>0</v>
      </c>
      <c r="J67" s="248"/>
      <c r="K67" s="248"/>
      <c r="L67" s="521"/>
      <c r="M67" s="579">
        <f>+I67+J67-K67-L67</f>
        <v>0</v>
      </c>
      <c r="N67" s="606">
        <f>+M67</f>
        <v>0</v>
      </c>
      <c r="O67" s="248"/>
      <c r="P67" s="248"/>
      <c r="Q67" s="521"/>
      <c r="R67" s="579">
        <f>+N67+O67-P67-Q67</f>
        <v>0</v>
      </c>
      <c r="S67" s="606">
        <f>+R67</f>
        <v>0</v>
      </c>
      <c r="T67" s="248"/>
      <c r="U67" s="248"/>
      <c r="V67" s="521"/>
      <c r="W67" s="579">
        <f>+S67+T67-U67-V67</f>
        <v>0</v>
      </c>
    </row>
    <row r="68" spans="2:23">
      <c r="B68" s="511">
        <f>+B67+1</f>
        <v>2</v>
      </c>
      <c r="C68" s="512" t="s">
        <v>117</v>
      </c>
      <c r="D68" s="579">
        <f t="shared" ref="D68:D72" ca="1" si="64">+W51</f>
        <v>158.67158115677677</v>
      </c>
      <c r="E68" s="609">
        <f ca="1">IF(AL51&gt;=90%,0,IF(AL51&gt;=70%,MIN(D33*90%-D68,D33*$AB51),D33*$Y51))+E33*$Y51/2</f>
        <v>14.258927205600001</v>
      </c>
      <c r="F68" s="512"/>
      <c r="G68" s="521"/>
      <c r="H68" s="579">
        <f t="shared" ref="H68:H72" ca="1" si="65">+D68+E68-F68-G68</f>
        <v>172.93050836237677</v>
      </c>
      <c r="I68" s="606">
        <f t="shared" ref="I68:I72" ca="1" si="66">+H68</f>
        <v>172.93050836237677</v>
      </c>
      <c r="J68" s="609">
        <f ca="1">IF(AM51&gt;=90%,0,IF(AM51&gt;=70%,MIN(I33*90%-I68,I33*$AB51),I33*$Y51))+J33*$Y51/2</f>
        <v>14.258927205600001</v>
      </c>
      <c r="K68" s="248"/>
      <c r="L68" s="521"/>
      <c r="M68" s="579">
        <f t="shared" ref="M68:M72" ca="1" si="67">+I68+J68-K68-L68</f>
        <v>187.18943556797677</v>
      </c>
      <c r="N68" s="606">
        <f t="shared" ref="N68:N72" ca="1" si="68">+M68</f>
        <v>187.18943556797677</v>
      </c>
      <c r="O68" s="609">
        <f ca="1">IF(AN51&gt;=90%,0,IF(AN51&gt;=70%,MIN(N33*90%-N68,N33*$AB51),N33*$Y51))+O33*$Y51/2</f>
        <v>14.258927205600001</v>
      </c>
      <c r="P68" s="248"/>
      <c r="Q68" s="521"/>
      <c r="R68" s="579">
        <f t="shared" ref="R68:R72" ca="1" si="69">+N68+O68-P68-Q68</f>
        <v>201.44836277357678</v>
      </c>
      <c r="S68" s="606">
        <f t="shared" ref="S68:S72" ca="1" si="70">+R68</f>
        <v>201.44836277357678</v>
      </c>
      <c r="T68" s="609">
        <f ca="1">IF(AO51&gt;=90%,0,IF(AO51&gt;=70%,MIN(S33*90%-S68,S33*$AB51),S33*$Y51))+T33*$Y51/2</f>
        <v>3.6825741750000005</v>
      </c>
      <c r="U68" s="248"/>
      <c r="V68" s="521"/>
      <c r="W68" s="579">
        <f t="shared" ref="W68:W72" ca="1" si="71">+S68+T68-U68-V68</f>
        <v>205.13093694857679</v>
      </c>
    </row>
    <row r="69" spans="2:23">
      <c r="B69" s="511">
        <f t="shared" ref="B69:B72" si="72">+B68+1</f>
        <v>3</v>
      </c>
      <c r="C69" s="249" t="s">
        <v>118</v>
      </c>
      <c r="D69" s="579">
        <f t="shared" ca="1" si="64"/>
        <v>6.89053696926267E-2</v>
      </c>
      <c r="E69" s="609">
        <f t="shared" ref="E69:E72" ca="1" si="73">IF(AL52&gt;=90%,0,IF(AL52&gt;=70%,MIN(D34*90%-D69,D34*$AB52),D34*$Y52))+E34*$Y52/2</f>
        <v>6.5430459614999993E-3</v>
      </c>
      <c r="F69" s="249"/>
      <c r="G69" s="522"/>
      <c r="H69" s="579">
        <f t="shared" ca="1" si="65"/>
        <v>7.5448415654126702E-2</v>
      </c>
      <c r="I69" s="606">
        <f t="shared" ca="1" si="66"/>
        <v>7.5448415654126702E-2</v>
      </c>
      <c r="J69" s="609">
        <f t="shared" ref="J69:J72" ca="1" si="74">IF(AM52&gt;=90%,0,IF(AM52&gt;=70%,MIN(I34*90%-I69,I34*$AB52),I34*$Y52))+J34*$Y52/2</f>
        <v>3.4455218333333333E-3</v>
      </c>
      <c r="K69" s="248"/>
      <c r="L69" s="522"/>
      <c r="M69" s="579">
        <f t="shared" ca="1" si="67"/>
        <v>7.8893937487460042E-2</v>
      </c>
      <c r="N69" s="606">
        <f t="shared" ca="1" si="68"/>
        <v>7.8893937487460042E-2</v>
      </c>
      <c r="O69" s="609">
        <f t="shared" ref="O69:O72" ca="1" si="75">IF(AN52&gt;=90%,0,IF(AN52&gt;=70%,MIN(N34*90%-N69,N34*$AB52),N34*$Y52))+O34*$Y52/2</f>
        <v>3.4455218333333333E-3</v>
      </c>
      <c r="P69" s="248"/>
      <c r="Q69" s="522"/>
      <c r="R69" s="579">
        <f t="shared" ca="1" si="69"/>
        <v>8.2339459320793382E-2</v>
      </c>
      <c r="S69" s="606">
        <f t="shared" ca="1" si="70"/>
        <v>8.2339459320793382E-2</v>
      </c>
      <c r="T69" s="609">
        <f t="shared" ref="T69:T72" ca="1" si="76">IF(AO52&gt;=90%,0,IF(AO52&gt;=70%,MIN(S34*90%-S69,S34*$AB52),S34*$Y52))+T34*$Y52/2</f>
        <v>3.4455218333333333E-3</v>
      </c>
      <c r="U69" s="248"/>
      <c r="V69" s="522"/>
      <c r="W69" s="579">
        <f t="shared" ca="1" si="71"/>
        <v>8.5784981154126722E-2</v>
      </c>
    </row>
    <row r="70" spans="2:23">
      <c r="B70" s="511">
        <f t="shared" si="72"/>
        <v>4</v>
      </c>
      <c r="C70" s="512" t="s">
        <v>119</v>
      </c>
      <c r="D70" s="579">
        <f t="shared" ca="1" si="64"/>
        <v>2.3093100000000002E-2</v>
      </c>
      <c r="E70" s="609">
        <f t="shared" ca="1" si="73"/>
        <v>0</v>
      </c>
      <c r="F70" s="512"/>
      <c r="G70" s="521"/>
      <c r="H70" s="579">
        <f t="shared" ca="1" si="65"/>
        <v>2.3093100000000002E-2</v>
      </c>
      <c r="I70" s="606">
        <f t="shared" ca="1" si="66"/>
        <v>2.3093100000000002E-2</v>
      </c>
      <c r="J70" s="609">
        <f t="shared" ca="1" si="74"/>
        <v>0</v>
      </c>
      <c r="K70" s="248"/>
      <c r="L70" s="521"/>
      <c r="M70" s="579">
        <f t="shared" ca="1" si="67"/>
        <v>2.3093100000000002E-2</v>
      </c>
      <c r="N70" s="606">
        <f t="shared" ca="1" si="68"/>
        <v>2.3093100000000002E-2</v>
      </c>
      <c r="O70" s="609">
        <f t="shared" ca="1" si="75"/>
        <v>0</v>
      </c>
      <c r="P70" s="248"/>
      <c r="Q70" s="521"/>
      <c r="R70" s="579">
        <f t="shared" ca="1" si="69"/>
        <v>2.3093100000000002E-2</v>
      </c>
      <c r="S70" s="606">
        <f t="shared" ca="1" si="70"/>
        <v>2.3093100000000002E-2</v>
      </c>
      <c r="T70" s="609">
        <f t="shared" ca="1" si="76"/>
        <v>0</v>
      </c>
      <c r="U70" s="248"/>
      <c r="V70" s="521"/>
      <c r="W70" s="579">
        <f t="shared" ca="1" si="71"/>
        <v>2.3093100000000002E-2</v>
      </c>
    </row>
    <row r="71" spans="2:23">
      <c r="B71" s="511">
        <f t="shared" si="72"/>
        <v>5</v>
      </c>
      <c r="C71" s="512" t="s">
        <v>120</v>
      </c>
      <c r="D71" s="579">
        <f t="shared" ca="1" si="64"/>
        <v>1.3016203364547939E-2</v>
      </c>
      <c r="E71" s="609">
        <f t="shared" ca="1" si="73"/>
        <v>5.5481999999999992E-4</v>
      </c>
      <c r="F71" s="512"/>
      <c r="G71" s="521"/>
      <c r="H71" s="579">
        <f t="shared" ca="1" si="65"/>
        <v>1.3571023364547938E-2</v>
      </c>
      <c r="I71" s="606">
        <f t="shared" ca="1" si="66"/>
        <v>1.3571023364547938E-2</v>
      </c>
      <c r="J71" s="609">
        <f t="shared" ca="1" si="74"/>
        <v>5.5481999999999992E-4</v>
      </c>
      <c r="K71" s="248"/>
      <c r="L71" s="521"/>
      <c r="M71" s="579">
        <f t="shared" ca="1" si="67"/>
        <v>1.4125843364547938E-2</v>
      </c>
      <c r="N71" s="606">
        <f t="shared" ca="1" si="68"/>
        <v>1.4125843364547938E-2</v>
      </c>
      <c r="O71" s="609">
        <f t="shared" ca="1" si="75"/>
        <v>5.5481999999999992E-4</v>
      </c>
      <c r="P71" s="248"/>
      <c r="Q71" s="521"/>
      <c r="R71" s="579">
        <f t="shared" ca="1" si="69"/>
        <v>1.4680663364547937E-2</v>
      </c>
      <c r="S71" s="606">
        <f t="shared" ca="1" si="70"/>
        <v>1.4680663364547937E-2</v>
      </c>
      <c r="T71" s="609">
        <f t="shared" ca="1" si="76"/>
        <v>2.9947663545206241E-4</v>
      </c>
      <c r="U71" s="248"/>
      <c r="V71" s="521"/>
      <c r="W71" s="579">
        <f t="shared" ca="1" si="71"/>
        <v>1.4980139999999999E-2</v>
      </c>
    </row>
    <row r="72" spans="2:23">
      <c r="B72" s="511">
        <f t="shared" si="72"/>
        <v>6</v>
      </c>
      <c r="C72" s="512" t="s">
        <v>121</v>
      </c>
      <c r="D72" s="579">
        <f t="shared" ca="1" si="64"/>
        <v>9.3697313500000024E-4</v>
      </c>
      <c r="E72" s="609">
        <f t="shared" ca="1" si="73"/>
        <v>9.8058030000000004E-5</v>
      </c>
      <c r="F72" s="512"/>
      <c r="G72" s="521"/>
      <c r="H72" s="579">
        <f t="shared" ca="1" si="65"/>
        <v>1.0350311650000003E-3</v>
      </c>
      <c r="I72" s="606">
        <f t="shared" ca="1" si="66"/>
        <v>1.0350311650000003E-3</v>
      </c>
      <c r="J72" s="609">
        <f t="shared" ca="1" si="74"/>
        <v>9.8058030000000004E-5</v>
      </c>
      <c r="K72" s="248"/>
      <c r="L72" s="521"/>
      <c r="M72" s="579">
        <f t="shared" ca="1" si="67"/>
        <v>1.1330891950000002E-3</v>
      </c>
      <c r="N72" s="606">
        <f t="shared" ca="1" si="68"/>
        <v>1.1330891950000002E-3</v>
      </c>
      <c r="O72" s="609">
        <f t="shared" ca="1" si="75"/>
        <v>1.9363749999999999E-5</v>
      </c>
      <c r="P72" s="248"/>
      <c r="Q72" s="521"/>
      <c r="R72" s="579">
        <f t="shared" ca="1" si="69"/>
        <v>1.1524529450000001E-3</v>
      </c>
      <c r="S72" s="606">
        <f t="shared" ca="1" si="70"/>
        <v>1.1524529450000001E-3</v>
      </c>
      <c r="T72" s="609">
        <f t="shared" ca="1" si="76"/>
        <v>1.9363749999999999E-5</v>
      </c>
      <c r="U72" s="248"/>
      <c r="V72" s="521"/>
      <c r="W72" s="579">
        <f t="shared" ca="1" si="71"/>
        <v>1.171816695E-3</v>
      </c>
    </row>
    <row r="73" spans="2:23">
      <c r="B73" s="511"/>
      <c r="C73" s="512"/>
      <c r="D73" s="513"/>
      <c r="E73" s="513"/>
      <c r="F73" s="513"/>
      <c r="G73" s="521"/>
      <c r="H73" s="513"/>
      <c r="I73" s="248"/>
      <c r="J73" s="514"/>
      <c r="K73" s="514"/>
      <c r="L73" s="521"/>
      <c r="M73" s="248"/>
      <c r="N73" s="248"/>
      <c r="O73" s="514"/>
      <c r="P73" s="514"/>
      <c r="Q73" s="521"/>
      <c r="R73" s="248"/>
      <c r="S73" s="248"/>
      <c r="T73" s="514"/>
      <c r="U73" s="514"/>
      <c r="V73" s="521"/>
      <c r="W73" s="248"/>
    </row>
    <row r="74" spans="2:23" ht="16.899999999999999">
      <c r="B74" s="515"/>
      <c r="C74" s="516" t="s">
        <v>302</v>
      </c>
      <c r="D74" s="580">
        <f ca="1">SUM(D66:D72)</f>
        <v>158.77753280296895</v>
      </c>
      <c r="E74" s="580">
        <f t="shared" ref="E74" ca="1" si="77">SUM(E66:E72)</f>
        <v>14.266123129591501</v>
      </c>
      <c r="F74" s="580">
        <f t="shared" ref="F74" si="78">SUM(F66:F72)</f>
        <v>0</v>
      </c>
      <c r="G74" s="580">
        <f t="shared" ref="G74" si="79">SUM(G66:G72)</f>
        <v>0</v>
      </c>
      <c r="H74" s="580">
        <f t="shared" ref="H74" ca="1" si="80">SUM(H66:H72)</f>
        <v>173.04365593256045</v>
      </c>
      <c r="I74" s="580">
        <f t="shared" ref="I74" ca="1" si="81">SUM(I66:I72)</f>
        <v>173.04365593256045</v>
      </c>
      <c r="J74" s="580">
        <f t="shared" ref="J74" ca="1" si="82">SUM(J66:J72)</f>
        <v>14.263025605463334</v>
      </c>
      <c r="K74" s="580">
        <f t="shared" ref="K74" si="83">SUM(K66:K72)</f>
        <v>0</v>
      </c>
      <c r="L74" s="580">
        <f t="shared" ref="L74" si="84">SUM(L66:L72)</f>
        <v>0</v>
      </c>
      <c r="M74" s="580">
        <f t="shared" ref="M74" ca="1" si="85">SUM(M66:M72)</f>
        <v>187.30668153802381</v>
      </c>
      <c r="N74" s="580">
        <f t="shared" ref="N74" ca="1" si="86">SUM(N66:N72)</f>
        <v>187.30668153802381</v>
      </c>
      <c r="O74" s="580">
        <f t="shared" ref="O74" ca="1" si="87">SUM(O66:O72)</f>
        <v>14.262946911183334</v>
      </c>
      <c r="P74" s="580">
        <f t="shared" ref="P74" si="88">SUM(P66:P72)</f>
        <v>0</v>
      </c>
      <c r="Q74" s="580">
        <f t="shared" ref="Q74" si="89">SUM(Q66:Q72)</f>
        <v>0</v>
      </c>
      <c r="R74" s="580">
        <f t="shared" ref="R74" ca="1" si="90">SUM(R66:R72)</f>
        <v>201.56962844920713</v>
      </c>
      <c r="S74" s="580">
        <f t="shared" ref="S74" ca="1" si="91">SUM(S66:S72)</f>
        <v>201.56962844920713</v>
      </c>
      <c r="T74" s="580">
        <f t="shared" ref="T74" ca="1" si="92">SUM(T66:T72)</f>
        <v>3.6863385372187856</v>
      </c>
      <c r="U74" s="580">
        <f t="shared" ref="U74" si="93">SUM(U66:U72)</f>
        <v>0</v>
      </c>
      <c r="V74" s="580">
        <f t="shared" ref="V74" si="94">SUM(V66:V72)</f>
        <v>0</v>
      </c>
      <c r="W74" s="580">
        <f t="shared" ref="W74" ca="1" si="95">SUM(W66:W72)</f>
        <v>205.25596698642593</v>
      </c>
    </row>
    <row r="75" spans="2:23" ht="16.899999999999999">
      <c r="B75" s="517"/>
      <c r="C75" s="518"/>
      <c r="D75" s="518"/>
      <c r="E75" s="518"/>
      <c r="F75" s="518"/>
      <c r="G75" s="518"/>
      <c r="H75" s="518"/>
      <c r="I75" s="517"/>
      <c r="J75" s="517"/>
      <c r="K75" s="517"/>
      <c r="L75" s="517"/>
      <c r="M75" s="517"/>
      <c r="N75" s="517"/>
      <c r="O75" s="517"/>
      <c r="P75" s="517"/>
      <c r="Q75" s="517"/>
      <c r="R75" s="517"/>
      <c r="S75" s="517"/>
      <c r="T75" s="517"/>
      <c r="U75" s="517"/>
      <c r="V75" s="517"/>
      <c r="W75" s="517"/>
    </row>
    <row r="77" spans="2:23">
      <c r="B77" s="293" t="s">
        <v>527</v>
      </c>
    </row>
    <row r="78" spans="2:23">
      <c r="B78" s="293"/>
    </row>
    <row r="79" spans="2:23">
      <c r="J79" s="497"/>
      <c r="M79" s="497"/>
      <c r="N79" s="497"/>
      <c r="R79" s="1"/>
      <c r="W79" s="245" t="s">
        <v>194</v>
      </c>
    </row>
    <row r="80" spans="2:23" ht="32.25" customHeight="1">
      <c r="B80" s="1058" t="s">
        <v>9</v>
      </c>
      <c r="C80" s="1058" t="s">
        <v>10</v>
      </c>
      <c r="D80" s="1058" t="s">
        <v>44</v>
      </c>
      <c r="E80" s="1058"/>
      <c r="F80" s="1058"/>
      <c r="G80" s="1058"/>
      <c r="H80" s="1058"/>
      <c r="I80" s="1058" t="s">
        <v>11</v>
      </c>
      <c r="J80" s="1058"/>
      <c r="K80" s="1058"/>
      <c r="L80" s="1058"/>
      <c r="M80" s="1058"/>
      <c r="N80" s="1058" t="s">
        <v>12</v>
      </c>
      <c r="O80" s="1058"/>
      <c r="P80" s="1058"/>
      <c r="Q80" s="1058"/>
      <c r="R80" s="1058"/>
      <c r="S80" s="1058" t="s">
        <v>13</v>
      </c>
      <c r="T80" s="1058"/>
      <c r="U80" s="1058"/>
      <c r="V80" s="1058"/>
      <c r="W80" s="1058"/>
    </row>
    <row r="81" spans="2:38" ht="15" customHeight="1">
      <c r="B81" s="1058"/>
      <c r="C81" s="1058"/>
      <c r="D81" s="1058" t="s">
        <v>59</v>
      </c>
      <c r="E81" s="1085"/>
      <c r="F81" s="1085"/>
      <c r="G81" s="1085"/>
      <c r="H81" s="1085"/>
      <c r="I81" s="1058" t="s">
        <v>59</v>
      </c>
      <c r="J81" s="1085"/>
      <c r="K81" s="1085"/>
      <c r="L81" s="1085"/>
      <c r="M81" s="1085"/>
      <c r="N81" s="1058" t="s">
        <v>256</v>
      </c>
      <c r="O81" s="1085"/>
      <c r="P81" s="1085"/>
      <c r="Q81" s="1085"/>
      <c r="R81" s="1085"/>
      <c r="S81" s="1058" t="s">
        <v>215</v>
      </c>
      <c r="T81" s="1085"/>
      <c r="U81" s="1085"/>
      <c r="V81" s="1085"/>
      <c r="W81" s="1085"/>
    </row>
    <row r="82" spans="2:38" ht="41.45">
      <c r="B82" s="1058"/>
      <c r="C82" s="1058"/>
      <c r="D82" s="439" t="s">
        <v>490</v>
      </c>
      <c r="E82" s="439" t="s">
        <v>491</v>
      </c>
      <c r="F82" s="441" t="s">
        <v>523</v>
      </c>
      <c r="G82" s="439" t="s">
        <v>531</v>
      </c>
      <c r="H82" s="439" t="s">
        <v>493</v>
      </c>
      <c r="I82" s="439" t="s">
        <v>490</v>
      </c>
      <c r="J82" s="439" t="s">
        <v>491</v>
      </c>
      <c r="K82" s="441" t="s">
        <v>523</v>
      </c>
      <c r="L82" s="439" t="s">
        <v>531</v>
      </c>
      <c r="M82" s="439" t="s">
        <v>493</v>
      </c>
      <c r="N82" s="439" t="s">
        <v>490</v>
      </c>
      <c r="O82" s="439" t="s">
        <v>491</v>
      </c>
      <c r="P82" s="441" t="s">
        <v>523</v>
      </c>
      <c r="Q82" s="439" t="s">
        <v>531</v>
      </c>
      <c r="R82" s="439" t="s">
        <v>493</v>
      </c>
      <c r="S82" s="439" t="s">
        <v>490</v>
      </c>
      <c r="T82" s="439" t="s">
        <v>491</v>
      </c>
      <c r="U82" s="441" t="s">
        <v>523</v>
      </c>
      <c r="V82" s="439" t="s">
        <v>531</v>
      </c>
      <c r="W82" s="439" t="s">
        <v>493</v>
      </c>
    </row>
    <row r="83" spans="2:38" ht="27.6">
      <c r="B83" s="433"/>
      <c r="C83" s="433"/>
      <c r="D83" s="537" t="s">
        <v>204</v>
      </c>
      <c r="E83" s="537" t="s">
        <v>205</v>
      </c>
      <c r="F83" s="537" t="s">
        <v>315</v>
      </c>
      <c r="G83" s="537" t="s">
        <v>207</v>
      </c>
      <c r="H83" s="537" t="s">
        <v>532</v>
      </c>
      <c r="I83" s="537" t="s">
        <v>208</v>
      </c>
      <c r="J83" s="537" t="s">
        <v>495</v>
      </c>
      <c r="K83" s="537" t="s">
        <v>210</v>
      </c>
      <c r="L83" s="537" t="s">
        <v>211</v>
      </c>
      <c r="M83" s="537" t="s">
        <v>533</v>
      </c>
      <c r="N83" s="537" t="s">
        <v>497</v>
      </c>
      <c r="O83" s="537" t="s">
        <v>499</v>
      </c>
      <c r="P83" s="537" t="s">
        <v>500</v>
      </c>
      <c r="Q83" s="537" t="s">
        <v>501</v>
      </c>
      <c r="R83" s="537" t="s">
        <v>534</v>
      </c>
      <c r="S83" s="537" t="s">
        <v>504</v>
      </c>
      <c r="T83" s="537" t="s">
        <v>505</v>
      </c>
      <c r="U83" s="537" t="s">
        <v>506</v>
      </c>
      <c r="V83" s="537" t="s">
        <v>508</v>
      </c>
      <c r="W83" s="537" t="s">
        <v>535</v>
      </c>
    </row>
    <row r="84" spans="2:38">
      <c r="B84" s="511">
        <v>1</v>
      </c>
      <c r="C84" s="512" t="s">
        <v>116</v>
      </c>
      <c r="D84" s="579">
        <f>+D16-D50</f>
        <v>0</v>
      </c>
      <c r="E84" s="579">
        <f t="shared" ref="E84:W89" si="96">+E16-E50</f>
        <v>0</v>
      </c>
      <c r="F84" s="579">
        <f t="shared" si="96"/>
        <v>0</v>
      </c>
      <c r="G84" s="579">
        <f t="shared" si="96"/>
        <v>0</v>
      </c>
      <c r="H84" s="579">
        <f t="shared" si="96"/>
        <v>0</v>
      </c>
      <c r="I84" s="579">
        <f t="shared" si="96"/>
        <v>0</v>
      </c>
      <c r="J84" s="579">
        <f t="shared" si="96"/>
        <v>0</v>
      </c>
      <c r="K84" s="579">
        <f t="shared" si="96"/>
        <v>0</v>
      </c>
      <c r="L84" s="579">
        <f t="shared" si="96"/>
        <v>0</v>
      </c>
      <c r="M84" s="579">
        <f t="shared" si="96"/>
        <v>0</v>
      </c>
      <c r="N84" s="579">
        <f t="shared" si="96"/>
        <v>0</v>
      </c>
      <c r="O84" s="579">
        <f t="shared" si="96"/>
        <v>0</v>
      </c>
      <c r="P84" s="579">
        <f t="shared" si="96"/>
        <v>0</v>
      </c>
      <c r="Q84" s="579">
        <f t="shared" si="96"/>
        <v>0</v>
      </c>
      <c r="R84" s="579">
        <f t="shared" si="96"/>
        <v>0</v>
      </c>
      <c r="S84" s="579">
        <f t="shared" si="96"/>
        <v>0</v>
      </c>
      <c r="T84" s="579">
        <f t="shared" si="96"/>
        <v>0</v>
      </c>
      <c r="U84" s="579">
        <f t="shared" si="96"/>
        <v>0</v>
      </c>
      <c r="V84" s="579">
        <f t="shared" si="96"/>
        <v>0</v>
      </c>
      <c r="W84" s="579">
        <f t="shared" si="96"/>
        <v>0</v>
      </c>
    </row>
    <row r="85" spans="2:38">
      <c r="B85" s="511">
        <f>+B84+1</f>
        <v>2</v>
      </c>
      <c r="C85" s="512" t="s">
        <v>117</v>
      </c>
      <c r="D85" s="579">
        <f t="shared" ref="D85:S89" si="97">+D17-D51</f>
        <v>168.41956716562328</v>
      </c>
      <c r="E85" s="579">
        <f t="shared" si="97"/>
        <v>-14.258927205600001</v>
      </c>
      <c r="F85" s="579">
        <f t="shared" si="97"/>
        <v>0</v>
      </c>
      <c r="G85" s="579">
        <f t="shared" si="97"/>
        <v>0</v>
      </c>
      <c r="H85" s="579">
        <f t="shared" si="97"/>
        <v>154.16063996002327</v>
      </c>
      <c r="I85" s="579">
        <f t="shared" si="97"/>
        <v>154.16063996002327</v>
      </c>
      <c r="J85" s="579">
        <f t="shared" si="97"/>
        <v>-14.258927205600001</v>
      </c>
      <c r="K85" s="579">
        <f t="shared" si="97"/>
        <v>0</v>
      </c>
      <c r="L85" s="579">
        <f t="shared" si="97"/>
        <v>0</v>
      </c>
      <c r="M85" s="579">
        <f t="shared" si="97"/>
        <v>139.90171275442327</v>
      </c>
      <c r="N85" s="579">
        <f t="shared" si="97"/>
        <v>139.90171275442327</v>
      </c>
      <c r="O85" s="579">
        <f t="shared" si="97"/>
        <v>-14.258927205600001</v>
      </c>
      <c r="P85" s="579">
        <f t="shared" si="97"/>
        <v>0</v>
      </c>
      <c r="Q85" s="579">
        <f t="shared" si="97"/>
        <v>0</v>
      </c>
      <c r="R85" s="579">
        <f t="shared" si="97"/>
        <v>125.64278554882327</v>
      </c>
      <c r="S85" s="579">
        <f t="shared" si="97"/>
        <v>125.64278554882327</v>
      </c>
      <c r="T85" s="579">
        <f t="shared" ca="1" si="96"/>
        <v>-14.258927205600001</v>
      </c>
      <c r="U85" s="579">
        <f t="shared" si="96"/>
        <v>0</v>
      </c>
      <c r="V85" s="579">
        <f t="shared" si="96"/>
        <v>0</v>
      </c>
      <c r="W85" s="579">
        <f t="shared" ca="1" si="96"/>
        <v>111.38385834322327</v>
      </c>
    </row>
    <row r="86" spans="2:38">
      <c r="B86" s="511">
        <f t="shared" ref="B86:B89" si="98">+B85+1</f>
        <v>3</v>
      </c>
      <c r="C86" s="249" t="s">
        <v>118</v>
      </c>
      <c r="D86" s="579">
        <f t="shared" si="97"/>
        <v>3.5871757106123288E-2</v>
      </c>
      <c r="E86" s="579">
        <f t="shared" si="96"/>
        <v>-5.1116079299999995E-3</v>
      </c>
      <c r="F86" s="579">
        <f t="shared" si="96"/>
        <v>0</v>
      </c>
      <c r="G86" s="579">
        <f t="shared" si="96"/>
        <v>0</v>
      </c>
      <c r="H86" s="579">
        <f t="shared" si="96"/>
        <v>3.076014917612329E-2</v>
      </c>
      <c r="I86" s="579">
        <f t="shared" si="96"/>
        <v>3.076014917612329E-2</v>
      </c>
      <c r="J86" s="579">
        <f t="shared" si="96"/>
        <v>1.6786228054250004E-2</v>
      </c>
      <c r="K86" s="579">
        <f t="shared" si="96"/>
        <v>0</v>
      </c>
      <c r="L86" s="579">
        <f t="shared" si="96"/>
        <v>0</v>
      </c>
      <c r="M86" s="579">
        <f t="shared" si="96"/>
        <v>4.7546377230373298E-2</v>
      </c>
      <c r="N86" s="579">
        <f t="shared" si="96"/>
        <v>4.7546377230373298E-2</v>
      </c>
      <c r="O86" s="579">
        <f t="shared" si="96"/>
        <v>-6.5430459614999993E-3</v>
      </c>
      <c r="P86" s="579">
        <f t="shared" si="96"/>
        <v>0</v>
      </c>
      <c r="Q86" s="579">
        <f t="shared" si="96"/>
        <v>0</v>
      </c>
      <c r="R86" s="579">
        <f t="shared" si="96"/>
        <v>4.1003331268873296E-2</v>
      </c>
      <c r="S86" s="579">
        <f t="shared" si="96"/>
        <v>4.1003331268873296E-2</v>
      </c>
      <c r="T86" s="579">
        <f t="shared" ca="1" si="96"/>
        <v>-6.5430459614999993E-3</v>
      </c>
      <c r="U86" s="579">
        <f t="shared" si="96"/>
        <v>0</v>
      </c>
      <c r="V86" s="579">
        <f t="shared" si="96"/>
        <v>0</v>
      </c>
      <c r="W86" s="579">
        <f t="shared" ca="1" si="96"/>
        <v>3.4460285307373301E-2</v>
      </c>
    </row>
    <row r="87" spans="2:38">
      <c r="B87" s="511">
        <f t="shared" si="98"/>
        <v>4</v>
      </c>
      <c r="C87" s="512" t="s">
        <v>119</v>
      </c>
      <c r="D87" s="579">
        <f t="shared" si="97"/>
        <v>4.3848770547945184E-3</v>
      </c>
      <c r="E87" s="579">
        <f t="shared" si="96"/>
        <v>-7.6977000000000002E-4</v>
      </c>
      <c r="F87" s="579">
        <f t="shared" si="96"/>
        <v>0</v>
      </c>
      <c r="G87" s="579">
        <f t="shared" si="96"/>
        <v>0</v>
      </c>
      <c r="H87" s="579">
        <f t="shared" si="96"/>
        <v>3.615107054794519E-3</v>
      </c>
      <c r="I87" s="579">
        <f t="shared" si="96"/>
        <v>3.615107054794519E-3</v>
      </c>
      <c r="J87" s="579">
        <f t="shared" si="96"/>
        <v>-7.6977000000000002E-4</v>
      </c>
      <c r="K87" s="579">
        <f t="shared" si="96"/>
        <v>0</v>
      </c>
      <c r="L87" s="579">
        <f t="shared" si="96"/>
        <v>0</v>
      </c>
      <c r="M87" s="579">
        <f t="shared" si="96"/>
        <v>2.8453370547945195E-3</v>
      </c>
      <c r="N87" s="579">
        <f t="shared" si="96"/>
        <v>2.8453370547945195E-3</v>
      </c>
      <c r="O87" s="579">
        <f t="shared" si="96"/>
        <v>-2.7943705479452005E-4</v>
      </c>
      <c r="P87" s="579">
        <f t="shared" si="96"/>
        <v>0</v>
      </c>
      <c r="Q87" s="579">
        <f t="shared" si="96"/>
        <v>0</v>
      </c>
      <c r="R87" s="579">
        <f t="shared" si="96"/>
        <v>2.5658999999999994E-3</v>
      </c>
      <c r="S87" s="579">
        <f t="shared" si="96"/>
        <v>2.5658999999999994E-3</v>
      </c>
      <c r="T87" s="579">
        <f t="shared" ca="1" si="96"/>
        <v>0</v>
      </c>
      <c r="U87" s="579">
        <f t="shared" si="96"/>
        <v>0</v>
      </c>
      <c r="V87" s="579">
        <f t="shared" si="96"/>
        <v>0</v>
      </c>
      <c r="W87" s="579">
        <f t="shared" ca="1" si="96"/>
        <v>2.5658999999999994E-3</v>
      </c>
    </row>
    <row r="88" spans="2:38">
      <c r="B88" s="511">
        <f t="shared" si="98"/>
        <v>5</v>
      </c>
      <c r="C88" s="512" t="s">
        <v>120</v>
      </c>
      <c r="D88" s="579">
        <f t="shared" si="97"/>
        <v>7.3440261754520574E-3</v>
      </c>
      <c r="E88" s="579">
        <f t="shared" si="96"/>
        <v>-1.0536031799999999E-3</v>
      </c>
      <c r="F88" s="579">
        <f t="shared" si="96"/>
        <v>0</v>
      </c>
      <c r="G88" s="579">
        <f t="shared" si="96"/>
        <v>0</v>
      </c>
      <c r="H88" s="579">
        <f t="shared" si="96"/>
        <v>6.290422995452058E-3</v>
      </c>
      <c r="I88" s="579">
        <f t="shared" si="96"/>
        <v>6.290422995452058E-3</v>
      </c>
      <c r="J88" s="579">
        <f t="shared" si="96"/>
        <v>-1.0536031799999999E-3</v>
      </c>
      <c r="K88" s="579">
        <f t="shared" si="96"/>
        <v>0</v>
      </c>
      <c r="L88" s="579">
        <f t="shared" si="96"/>
        <v>0</v>
      </c>
      <c r="M88" s="579">
        <f t="shared" si="96"/>
        <v>5.2368198154520585E-3</v>
      </c>
      <c r="N88" s="579">
        <f t="shared" si="96"/>
        <v>5.2368198154520585E-3</v>
      </c>
      <c r="O88" s="579">
        <f t="shared" si="96"/>
        <v>-1.0536031799999999E-3</v>
      </c>
      <c r="P88" s="579">
        <f t="shared" si="96"/>
        <v>0</v>
      </c>
      <c r="Q88" s="579">
        <f t="shared" si="96"/>
        <v>0</v>
      </c>
      <c r="R88" s="579">
        <f t="shared" si="96"/>
        <v>4.183216635452059E-3</v>
      </c>
      <c r="S88" s="579">
        <f t="shared" si="96"/>
        <v>4.183216635452059E-3</v>
      </c>
      <c r="T88" s="579">
        <f t="shared" ca="1" si="96"/>
        <v>-5.5481999999999992E-4</v>
      </c>
      <c r="U88" s="579">
        <f t="shared" si="96"/>
        <v>0</v>
      </c>
      <c r="V88" s="579">
        <f t="shared" si="96"/>
        <v>0</v>
      </c>
      <c r="W88" s="579">
        <f t="shared" ca="1" si="96"/>
        <v>3.6283966354520598E-3</v>
      </c>
    </row>
    <row r="89" spans="2:38">
      <c r="B89" s="511">
        <f t="shared" si="98"/>
        <v>6</v>
      </c>
      <c r="C89" s="512" t="s">
        <v>121</v>
      </c>
      <c r="D89" s="579">
        <f t="shared" si="97"/>
        <v>1.0043589849999999E-3</v>
      </c>
      <c r="E89" s="579">
        <f t="shared" si="96"/>
        <v>-9.8058030000000004E-5</v>
      </c>
      <c r="F89" s="579">
        <f t="shared" si="96"/>
        <v>0</v>
      </c>
      <c r="G89" s="579">
        <f t="shared" si="96"/>
        <v>0</v>
      </c>
      <c r="H89" s="579">
        <f t="shared" si="96"/>
        <v>9.0630095499999994E-4</v>
      </c>
      <c r="I89" s="579">
        <f t="shared" si="96"/>
        <v>9.0630095499999994E-4</v>
      </c>
      <c r="J89" s="579">
        <f t="shared" si="96"/>
        <v>-9.8058030000000004E-5</v>
      </c>
      <c r="K89" s="579">
        <f t="shared" si="96"/>
        <v>0</v>
      </c>
      <c r="L89" s="579">
        <f t="shared" si="96"/>
        <v>0</v>
      </c>
      <c r="M89" s="579">
        <f t="shared" si="96"/>
        <v>8.0824292499999991E-4</v>
      </c>
      <c r="N89" s="579">
        <f t="shared" si="96"/>
        <v>8.0824292499999991E-4</v>
      </c>
      <c r="O89" s="579">
        <f t="shared" si="96"/>
        <v>-9.8058030000000004E-5</v>
      </c>
      <c r="P89" s="579">
        <f t="shared" si="96"/>
        <v>0</v>
      </c>
      <c r="Q89" s="579">
        <f t="shared" si="96"/>
        <v>0</v>
      </c>
      <c r="R89" s="579">
        <f t="shared" si="96"/>
        <v>7.1018489499999988E-4</v>
      </c>
      <c r="S89" s="579">
        <f t="shared" si="96"/>
        <v>7.1018489499999988E-4</v>
      </c>
      <c r="T89" s="579">
        <f t="shared" ca="1" si="96"/>
        <v>-9.8058030000000004E-5</v>
      </c>
      <c r="U89" s="579">
        <f t="shared" si="96"/>
        <v>0</v>
      </c>
      <c r="V89" s="579">
        <f t="shared" si="96"/>
        <v>0</v>
      </c>
      <c r="W89" s="579">
        <f t="shared" ca="1" si="96"/>
        <v>6.1212686499999985E-4</v>
      </c>
    </row>
    <row r="90" spans="2:38">
      <c r="B90" s="511"/>
      <c r="C90" s="512"/>
      <c r="D90" s="513"/>
      <c r="E90" s="513"/>
      <c r="F90" s="513"/>
      <c r="G90" s="521"/>
      <c r="H90" s="513"/>
      <c r="I90" s="248"/>
      <c r="J90" s="514"/>
      <c r="K90" s="514"/>
      <c r="L90" s="521"/>
      <c r="M90" s="248"/>
      <c r="N90" s="248"/>
      <c r="O90" s="514"/>
      <c r="P90" s="514"/>
      <c r="Q90" s="521"/>
      <c r="R90" s="248"/>
      <c r="S90" s="248"/>
      <c r="T90" s="248"/>
      <c r="U90" s="248"/>
      <c r="V90" s="521"/>
      <c r="W90" s="248"/>
    </row>
    <row r="91" spans="2:38" ht="16.899999999999999">
      <c r="B91" s="515"/>
      <c r="C91" s="516" t="s">
        <v>302</v>
      </c>
      <c r="D91" s="580">
        <f>SUM(D83:D89)</f>
        <v>168.46817218494465</v>
      </c>
      <c r="E91" s="580">
        <f t="shared" ref="E91" si="99">SUM(E83:E89)</f>
        <v>-14.265960244740002</v>
      </c>
      <c r="F91" s="580">
        <f t="shared" ref="F91" si="100">SUM(F83:F89)</f>
        <v>0</v>
      </c>
      <c r="G91" s="580">
        <f t="shared" ref="G91" si="101">SUM(G83:G89)</f>
        <v>0</v>
      </c>
      <c r="H91" s="580">
        <f t="shared" ref="H91" si="102">SUM(H83:H89)</f>
        <v>154.20221194020465</v>
      </c>
      <c r="I91" s="580">
        <f t="shared" ref="I91" si="103">SUM(I83:I89)</f>
        <v>154.20221194020465</v>
      </c>
      <c r="J91" s="580">
        <f t="shared" ref="J91" si="104">SUM(J83:J89)</f>
        <v>-14.244062408755751</v>
      </c>
      <c r="K91" s="580">
        <f t="shared" ref="K91" si="105">SUM(K83:K89)</f>
        <v>0</v>
      </c>
      <c r="L91" s="580">
        <f t="shared" ref="L91" si="106">SUM(L83:L89)</f>
        <v>0</v>
      </c>
      <c r="M91" s="580">
        <f t="shared" ref="M91" si="107">SUM(M83:M89)</f>
        <v>139.95814953144887</v>
      </c>
      <c r="N91" s="580">
        <f t="shared" ref="N91" si="108">SUM(N83:N89)</f>
        <v>139.95814953144887</v>
      </c>
      <c r="O91" s="580">
        <f t="shared" ref="O91" si="109">SUM(O83:O89)</f>
        <v>-14.266901349826297</v>
      </c>
      <c r="P91" s="580">
        <f t="shared" ref="P91" si="110">SUM(P83:P89)</f>
        <v>0</v>
      </c>
      <c r="Q91" s="580">
        <f t="shared" ref="Q91" si="111">SUM(Q83:Q89)</f>
        <v>0</v>
      </c>
      <c r="R91" s="580">
        <f t="shared" ref="R91" si="112">SUM(R83:R89)</f>
        <v>125.69124818162258</v>
      </c>
      <c r="S91" s="580">
        <f t="shared" ref="S91" si="113">SUM(S83:S89)</f>
        <v>125.69124818162258</v>
      </c>
      <c r="T91" s="580">
        <f t="shared" ref="T91" ca="1" si="114">SUM(T83:T89)</f>
        <v>-14.266123129591501</v>
      </c>
      <c r="U91" s="580">
        <f t="shared" ref="U91" si="115">SUM(U83:U89)</f>
        <v>0</v>
      </c>
      <c r="V91" s="580">
        <f t="shared" ref="V91" si="116">SUM(V83:V89)</f>
        <v>0</v>
      </c>
      <c r="W91" s="580">
        <f t="shared" ref="W91" ca="1" si="117">SUM(W83:W89)</f>
        <v>111.42512505203108</v>
      </c>
    </row>
    <row r="92" spans="2:38" ht="16.899999999999999">
      <c r="B92" s="517"/>
      <c r="C92" s="518"/>
      <c r="D92" s="518"/>
      <c r="E92" s="518"/>
      <c r="F92" s="518"/>
      <c r="G92" s="518"/>
      <c r="H92" s="518"/>
      <c r="I92" s="517"/>
      <c r="J92" s="517"/>
      <c r="K92" s="517"/>
      <c r="L92" s="517"/>
      <c r="M92" s="517"/>
      <c r="N92" s="517"/>
      <c r="O92" s="517"/>
      <c r="P92" s="517"/>
      <c r="Q92" s="517"/>
      <c r="R92" s="517"/>
      <c r="T92" s="519"/>
      <c r="U92" s="519"/>
      <c r="V92" s="519"/>
    </row>
    <row r="93" spans="2:38" ht="16.899999999999999">
      <c r="B93" s="490" t="s">
        <v>528</v>
      </c>
      <c r="C93" s="491"/>
      <c r="D93" s="491"/>
      <c r="E93" s="491"/>
      <c r="F93" s="491"/>
      <c r="G93" s="518"/>
      <c r="H93" s="518"/>
      <c r="I93" s="517"/>
      <c r="J93" s="517"/>
      <c r="K93" s="517"/>
      <c r="L93" s="517"/>
      <c r="M93" s="517"/>
      <c r="N93" s="517"/>
      <c r="O93" s="517"/>
      <c r="P93" s="517"/>
      <c r="Q93" s="517"/>
      <c r="R93" s="517"/>
      <c r="T93" s="519"/>
      <c r="U93" s="519"/>
      <c r="V93" s="519"/>
    </row>
    <row r="94" spans="2:38" ht="16.899999999999999">
      <c r="B94" s="517"/>
      <c r="C94" s="518"/>
      <c r="D94" s="518"/>
      <c r="E94" s="518"/>
      <c r="F94" s="518"/>
      <c r="G94" s="518"/>
      <c r="H94" s="518"/>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row>
    <row r="95" spans="2:38" ht="16.899999999999999">
      <c r="B95" s="517"/>
      <c r="C95" s="518"/>
      <c r="D95" s="518"/>
      <c r="E95" s="518"/>
      <c r="F95" s="518"/>
      <c r="G95" s="518"/>
      <c r="H95" s="518"/>
      <c r="I95" s="517"/>
      <c r="J95" s="517"/>
      <c r="K95" s="517"/>
      <c r="L95" s="517"/>
      <c r="M95" s="517"/>
      <c r="N95" s="517"/>
      <c r="O95" s="517"/>
      <c r="P95" s="517"/>
      <c r="Q95" s="517"/>
      <c r="R95" s="517"/>
      <c r="S95" s="517"/>
      <c r="T95" s="517"/>
      <c r="U95" s="517"/>
      <c r="V95" s="517"/>
      <c r="W95" s="245" t="s">
        <v>194</v>
      </c>
      <c r="X95" s="517"/>
      <c r="Y95" s="517"/>
      <c r="Z95" s="517"/>
      <c r="AA95" s="517"/>
      <c r="AB95" s="517"/>
      <c r="AC95" s="517"/>
      <c r="AD95" s="517"/>
      <c r="AE95" s="517"/>
      <c r="AF95" s="517"/>
      <c r="AG95" s="517"/>
      <c r="AH95" s="517"/>
      <c r="AI95" s="517"/>
      <c r="AJ95" s="517"/>
      <c r="AK95" s="517"/>
      <c r="AL95" s="517"/>
    </row>
    <row r="96" spans="2:38" ht="15" customHeight="1">
      <c r="B96" s="1058" t="s">
        <v>9</v>
      </c>
      <c r="C96" s="1058" t="s">
        <v>10</v>
      </c>
      <c r="D96" s="1058" t="s">
        <v>14</v>
      </c>
      <c r="E96" s="1058"/>
      <c r="F96" s="1058"/>
      <c r="G96" s="1058"/>
      <c r="H96" s="1058"/>
      <c r="I96" s="1058" t="s">
        <v>15</v>
      </c>
      <c r="J96" s="1058"/>
      <c r="K96" s="1058"/>
      <c r="L96" s="1058"/>
      <c r="M96" s="1058"/>
      <c r="N96" s="1058" t="s">
        <v>16</v>
      </c>
      <c r="O96" s="1058"/>
      <c r="P96" s="1058"/>
      <c r="Q96" s="1058"/>
      <c r="R96" s="1058"/>
      <c r="S96" s="1058" t="s">
        <v>17</v>
      </c>
      <c r="T96" s="1058"/>
      <c r="U96" s="1058"/>
      <c r="V96" s="1058"/>
      <c r="W96" s="1058"/>
    </row>
    <row r="97" spans="2:23">
      <c r="B97" s="1058"/>
      <c r="C97" s="1058"/>
      <c r="D97" s="1077" t="s">
        <v>215</v>
      </c>
      <c r="E97" s="1082"/>
      <c r="F97" s="1082"/>
      <c r="G97" s="1082"/>
      <c r="H97" s="1082"/>
      <c r="I97" s="1077" t="s">
        <v>215</v>
      </c>
      <c r="J97" s="1082"/>
      <c r="K97" s="1082"/>
      <c r="L97" s="1082"/>
      <c r="M97" s="1082"/>
      <c r="N97" s="1077" t="s">
        <v>215</v>
      </c>
      <c r="O97" s="1082"/>
      <c r="P97" s="1082"/>
      <c r="Q97" s="1082"/>
      <c r="R97" s="1082"/>
      <c r="S97" s="1077" t="s">
        <v>215</v>
      </c>
      <c r="T97" s="1082"/>
      <c r="U97" s="1082"/>
      <c r="V97" s="1082"/>
      <c r="W97" s="1082"/>
    </row>
    <row r="98" spans="2:23" ht="41.45">
      <c r="B98" s="1058"/>
      <c r="C98" s="1058"/>
      <c r="D98" s="439" t="s">
        <v>490</v>
      </c>
      <c r="E98" s="439" t="s">
        <v>491</v>
      </c>
      <c r="F98" s="441" t="s">
        <v>523</v>
      </c>
      <c r="G98" s="439" t="s">
        <v>531</v>
      </c>
      <c r="H98" s="439" t="s">
        <v>493</v>
      </c>
      <c r="I98" s="439" t="s">
        <v>490</v>
      </c>
      <c r="J98" s="439" t="s">
        <v>491</v>
      </c>
      <c r="K98" s="441" t="s">
        <v>523</v>
      </c>
      <c r="L98" s="439" t="s">
        <v>531</v>
      </c>
      <c r="M98" s="439" t="s">
        <v>493</v>
      </c>
      <c r="N98" s="439" t="s">
        <v>490</v>
      </c>
      <c r="O98" s="439" t="s">
        <v>491</v>
      </c>
      <c r="P98" s="441" t="s">
        <v>523</v>
      </c>
      <c r="Q98" s="439" t="s">
        <v>531</v>
      </c>
      <c r="R98" s="439" t="s">
        <v>493</v>
      </c>
      <c r="S98" s="439" t="s">
        <v>490</v>
      </c>
      <c r="T98" s="439" t="s">
        <v>491</v>
      </c>
      <c r="U98" s="441" t="s">
        <v>523</v>
      </c>
      <c r="V98" s="439" t="s">
        <v>531</v>
      </c>
      <c r="W98" s="439" t="s">
        <v>493</v>
      </c>
    </row>
    <row r="99" spans="2:23" ht="27.6">
      <c r="B99" s="433"/>
      <c r="C99" s="433"/>
      <c r="D99" s="537" t="s">
        <v>509</v>
      </c>
      <c r="E99" s="537" t="s">
        <v>510</v>
      </c>
      <c r="F99" s="537" t="s">
        <v>512</v>
      </c>
      <c r="G99" s="537" t="s">
        <v>513</v>
      </c>
      <c r="H99" s="537" t="s">
        <v>536</v>
      </c>
      <c r="I99" s="537" t="s">
        <v>514</v>
      </c>
      <c r="J99" s="537" t="s">
        <v>516</v>
      </c>
      <c r="K99" s="537" t="s">
        <v>517</v>
      </c>
      <c r="L99" s="537" t="s">
        <v>518</v>
      </c>
      <c r="M99" s="537" t="s">
        <v>537</v>
      </c>
      <c r="N99" s="537" t="s">
        <v>538</v>
      </c>
      <c r="O99" s="537" t="s">
        <v>539</v>
      </c>
      <c r="P99" s="537" t="s">
        <v>540</v>
      </c>
      <c r="Q99" s="537" t="s">
        <v>541</v>
      </c>
      <c r="R99" s="537" t="s">
        <v>542</v>
      </c>
      <c r="S99" s="537" t="s">
        <v>543</v>
      </c>
      <c r="T99" s="537" t="s">
        <v>544</v>
      </c>
      <c r="U99" s="537" t="s">
        <v>545</v>
      </c>
      <c r="V99" s="537" t="s">
        <v>546</v>
      </c>
      <c r="W99" s="537" t="s">
        <v>547</v>
      </c>
    </row>
    <row r="100" spans="2:23">
      <c r="B100" s="511">
        <v>1</v>
      </c>
      <c r="C100" s="512" t="s">
        <v>116</v>
      </c>
      <c r="D100" s="579">
        <f>+D32-D67</f>
        <v>0</v>
      </c>
      <c r="E100" s="579">
        <f t="shared" ref="E100:W100" si="118">+E32-E67</f>
        <v>0</v>
      </c>
      <c r="F100" s="579">
        <f t="shared" si="118"/>
        <v>0</v>
      </c>
      <c r="G100" s="579">
        <f t="shared" si="118"/>
        <v>0</v>
      </c>
      <c r="H100" s="579">
        <f t="shared" si="118"/>
        <v>0</v>
      </c>
      <c r="I100" s="579">
        <f t="shared" si="118"/>
        <v>0</v>
      </c>
      <c r="J100" s="579">
        <f t="shared" si="118"/>
        <v>0</v>
      </c>
      <c r="K100" s="579">
        <f t="shared" si="118"/>
        <v>0</v>
      </c>
      <c r="L100" s="579">
        <f t="shared" si="118"/>
        <v>0</v>
      </c>
      <c r="M100" s="579">
        <f t="shared" si="118"/>
        <v>0</v>
      </c>
      <c r="N100" s="579">
        <f t="shared" si="118"/>
        <v>0</v>
      </c>
      <c r="O100" s="579">
        <f t="shared" si="118"/>
        <v>0</v>
      </c>
      <c r="P100" s="579">
        <f t="shared" si="118"/>
        <v>0</v>
      </c>
      <c r="Q100" s="579">
        <f t="shared" si="118"/>
        <v>0</v>
      </c>
      <c r="R100" s="579">
        <f t="shared" si="118"/>
        <v>0</v>
      </c>
      <c r="S100" s="579">
        <f t="shared" si="118"/>
        <v>0</v>
      </c>
      <c r="T100" s="579">
        <f t="shared" si="118"/>
        <v>0</v>
      </c>
      <c r="U100" s="579">
        <f t="shared" si="118"/>
        <v>0</v>
      </c>
      <c r="V100" s="579">
        <f t="shared" si="118"/>
        <v>0</v>
      </c>
      <c r="W100" s="579">
        <f t="shared" si="118"/>
        <v>0</v>
      </c>
    </row>
    <row r="101" spans="2:23">
      <c r="B101" s="511">
        <f>+B100+1</f>
        <v>2</v>
      </c>
      <c r="C101" s="512" t="s">
        <v>117</v>
      </c>
      <c r="D101" s="579">
        <f ca="1">+D33-D68</f>
        <v>111.38385834322327</v>
      </c>
      <c r="E101" s="579">
        <f t="shared" ref="E101:W101" ca="1" si="119">+E33-E68</f>
        <v>-14.258927205600001</v>
      </c>
      <c r="F101" s="579">
        <f t="shared" si="119"/>
        <v>0</v>
      </c>
      <c r="G101" s="579">
        <f t="shared" si="119"/>
        <v>0</v>
      </c>
      <c r="H101" s="579">
        <f t="shared" ca="1" si="119"/>
        <v>97.124931137623264</v>
      </c>
      <c r="I101" s="579">
        <f t="shared" ca="1" si="119"/>
        <v>97.124931137623264</v>
      </c>
      <c r="J101" s="579">
        <f t="shared" ca="1" si="119"/>
        <v>-14.258927205600001</v>
      </c>
      <c r="K101" s="579">
        <f t="shared" si="119"/>
        <v>0</v>
      </c>
      <c r="L101" s="579">
        <f t="shared" si="119"/>
        <v>0</v>
      </c>
      <c r="M101" s="579">
        <f t="shared" ca="1" si="119"/>
        <v>82.866003932023261</v>
      </c>
      <c r="N101" s="579">
        <f t="shared" ca="1" si="119"/>
        <v>82.866003932023261</v>
      </c>
      <c r="O101" s="579">
        <f t="shared" ca="1" si="119"/>
        <v>-14.258927205600001</v>
      </c>
      <c r="P101" s="579">
        <f t="shared" si="119"/>
        <v>0</v>
      </c>
      <c r="Q101" s="579">
        <f t="shared" si="119"/>
        <v>0</v>
      </c>
      <c r="R101" s="579">
        <f t="shared" ca="1" si="119"/>
        <v>68.607076726423259</v>
      </c>
      <c r="S101" s="579">
        <f t="shared" ca="1" si="119"/>
        <v>68.607076726423259</v>
      </c>
      <c r="T101" s="579">
        <f t="shared" ca="1" si="119"/>
        <v>-3.6825741750000005</v>
      </c>
      <c r="U101" s="579">
        <f t="shared" si="119"/>
        <v>0</v>
      </c>
      <c r="V101" s="579">
        <f t="shared" si="119"/>
        <v>0</v>
      </c>
      <c r="W101" s="579">
        <f t="shared" ca="1" si="119"/>
        <v>64.924502551423245</v>
      </c>
    </row>
    <row r="102" spans="2:23">
      <c r="B102" s="511">
        <f t="shared" ref="B102:B105" si="120">+B101+1</f>
        <v>3</v>
      </c>
      <c r="C102" s="249" t="s">
        <v>118</v>
      </c>
      <c r="D102" s="579">
        <f ca="1">+D34-D69</f>
        <v>3.4460285307373301E-2</v>
      </c>
      <c r="E102" s="579">
        <f t="shared" ref="E102:W105" ca="1" si="121">+E34-E69</f>
        <v>-6.5430459614999993E-3</v>
      </c>
      <c r="F102" s="579">
        <f t="shared" si="121"/>
        <v>0</v>
      </c>
      <c r="G102" s="579">
        <f t="shared" si="121"/>
        <v>0</v>
      </c>
      <c r="H102" s="579">
        <f t="shared" ca="1" si="121"/>
        <v>2.7917239345873299E-2</v>
      </c>
      <c r="I102" s="579">
        <f t="shared" ca="1" si="121"/>
        <v>2.7917239345873299E-2</v>
      </c>
      <c r="J102" s="579">
        <f t="shared" ca="1" si="121"/>
        <v>-3.4455218333333333E-3</v>
      </c>
      <c r="K102" s="579">
        <f t="shared" si="121"/>
        <v>0</v>
      </c>
      <c r="L102" s="579">
        <f t="shared" si="121"/>
        <v>0</v>
      </c>
      <c r="M102" s="579">
        <f t="shared" ca="1" si="121"/>
        <v>2.4471717512539959E-2</v>
      </c>
      <c r="N102" s="579">
        <f t="shared" ca="1" si="121"/>
        <v>2.4471717512539959E-2</v>
      </c>
      <c r="O102" s="579">
        <f t="shared" ca="1" si="121"/>
        <v>-3.4455218333333333E-3</v>
      </c>
      <c r="P102" s="579">
        <f t="shared" si="121"/>
        <v>0</v>
      </c>
      <c r="Q102" s="579">
        <f t="shared" si="121"/>
        <v>0</v>
      </c>
      <c r="R102" s="579">
        <f t="shared" ca="1" si="121"/>
        <v>2.1026195679206619E-2</v>
      </c>
      <c r="S102" s="579">
        <f t="shared" ca="1" si="121"/>
        <v>2.1026195679206619E-2</v>
      </c>
      <c r="T102" s="579">
        <f t="shared" ca="1" si="121"/>
        <v>-3.4455218333333333E-3</v>
      </c>
      <c r="U102" s="579">
        <f t="shared" si="121"/>
        <v>0</v>
      </c>
      <c r="V102" s="579">
        <f t="shared" si="121"/>
        <v>0</v>
      </c>
      <c r="W102" s="579">
        <f t="shared" ca="1" si="121"/>
        <v>1.7580673845873279E-2</v>
      </c>
    </row>
    <row r="103" spans="2:23">
      <c r="B103" s="511">
        <f t="shared" si="120"/>
        <v>4</v>
      </c>
      <c r="C103" s="512" t="s">
        <v>119</v>
      </c>
      <c r="D103" s="579">
        <f t="shared" ref="D103:S105" ca="1" si="122">+D35-D70</f>
        <v>2.5658999999999994E-3</v>
      </c>
      <c r="E103" s="579">
        <f t="shared" ca="1" si="122"/>
        <v>0</v>
      </c>
      <c r="F103" s="579">
        <f t="shared" si="122"/>
        <v>0</v>
      </c>
      <c r="G103" s="579">
        <f t="shared" si="122"/>
        <v>0</v>
      </c>
      <c r="H103" s="579">
        <f t="shared" ca="1" si="122"/>
        <v>2.5658999999999994E-3</v>
      </c>
      <c r="I103" s="579">
        <f t="shared" ca="1" si="122"/>
        <v>2.5658999999999994E-3</v>
      </c>
      <c r="J103" s="579">
        <f t="shared" ca="1" si="122"/>
        <v>0</v>
      </c>
      <c r="K103" s="579">
        <f t="shared" si="122"/>
        <v>0</v>
      </c>
      <c r="L103" s="579">
        <f t="shared" si="122"/>
        <v>0</v>
      </c>
      <c r="M103" s="579">
        <f t="shared" ca="1" si="122"/>
        <v>2.5658999999999994E-3</v>
      </c>
      <c r="N103" s="579">
        <f t="shared" ca="1" si="122"/>
        <v>2.5658999999999994E-3</v>
      </c>
      <c r="O103" s="579">
        <f t="shared" ca="1" si="122"/>
        <v>0</v>
      </c>
      <c r="P103" s="579">
        <f t="shared" si="122"/>
        <v>0</v>
      </c>
      <c r="Q103" s="579">
        <f t="shared" si="122"/>
        <v>0</v>
      </c>
      <c r="R103" s="579">
        <f t="shared" ca="1" si="122"/>
        <v>2.5658999999999994E-3</v>
      </c>
      <c r="S103" s="579">
        <f t="shared" ca="1" si="122"/>
        <v>2.5658999999999994E-3</v>
      </c>
      <c r="T103" s="579">
        <f t="shared" ca="1" si="121"/>
        <v>0</v>
      </c>
      <c r="U103" s="579">
        <f t="shared" si="121"/>
        <v>0</v>
      </c>
      <c r="V103" s="579">
        <f t="shared" si="121"/>
        <v>0</v>
      </c>
      <c r="W103" s="579">
        <f t="shared" ca="1" si="121"/>
        <v>2.5658999999999994E-3</v>
      </c>
    </row>
    <row r="104" spans="2:23">
      <c r="B104" s="511">
        <f t="shared" si="120"/>
        <v>5</v>
      </c>
      <c r="C104" s="512" t="s">
        <v>120</v>
      </c>
      <c r="D104" s="579">
        <f t="shared" ca="1" si="122"/>
        <v>3.6283966354520598E-3</v>
      </c>
      <c r="E104" s="579">
        <f t="shared" ca="1" si="121"/>
        <v>-5.5481999999999992E-4</v>
      </c>
      <c r="F104" s="579">
        <f t="shared" si="121"/>
        <v>0</v>
      </c>
      <c r="G104" s="579">
        <f t="shared" si="121"/>
        <v>0</v>
      </c>
      <c r="H104" s="579">
        <f t="shared" ca="1" si="121"/>
        <v>3.0735766354520605E-3</v>
      </c>
      <c r="I104" s="579">
        <f t="shared" ca="1" si="121"/>
        <v>3.0735766354520605E-3</v>
      </c>
      <c r="J104" s="579">
        <f t="shared" ca="1" si="121"/>
        <v>-5.5481999999999992E-4</v>
      </c>
      <c r="K104" s="579">
        <f t="shared" si="121"/>
        <v>0</v>
      </c>
      <c r="L104" s="579">
        <f t="shared" si="121"/>
        <v>0</v>
      </c>
      <c r="M104" s="579">
        <f t="shared" ca="1" si="121"/>
        <v>2.5187566354520612E-3</v>
      </c>
      <c r="N104" s="579">
        <f t="shared" ca="1" si="121"/>
        <v>2.5187566354520612E-3</v>
      </c>
      <c r="O104" s="579">
        <f t="shared" ca="1" si="121"/>
        <v>-5.5481999999999992E-4</v>
      </c>
      <c r="P104" s="579">
        <f t="shared" si="121"/>
        <v>0</v>
      </c>
      <c r="Q104" s="579">
        <f t="shared" si="121"/>
        <v>0</v>
      </c>
      <c r="R104" s="579">
        <f t="shared" ca="1" si="121"/>
        <v>1.963936635452062E-3</v>
      </c>
      <c r="S104" s="579">
        <f t="shared" ca="1" si="121"/>
        <v>1.963936635452062E-3</v>
      </c>
      <c r="T104" s="579">
        <f t="shared" ca="1" si="121"/>
        <v>-2.9947663545206241E-4</v>
      </c>
      <c r="U104" s="579">
        <f t="shared" si="121"/>
        <v>0</v>
      </c>
      <c r="V104" s="579">
        <f t="shared" si="121"/>
        <v>0</v>
      </c>
      <c r="W104" s="579">
        <f t="shared" ca="1" si="121"/>
        <v>1.6644599999999996E-3</v>
      </c>
    </row>
    <row r="105" spans="2:23">
      <c r="B105" s="511">
        <f t="shared" si="120"/>
        <v>6</v>
      </c>
      <c r="C105" s="512" t="s">
        <v>121</v>
      </c>
      <c r="D105" s="579">
        <f t="shared" ca="1" si="122"/>
        <v>6.1212686499999985E-4</v>
      </c>
      <c r="E105" s="579">
        <f t="shared" ca="1" si="121"/>
        <v>-9.8058030000000004E-5</v>
      </c>
      <c r="F105" s="579">
        <f t="shared" si="121"/>
        <v>0</v>
      </c>
      <c r="G105" s="579">
        <f t="shared" si="121"/>
        <v>0</v>
      </c>
      <c r="H105" s="579">
        <f t="shared" ca="1" si="121"/>
        <v>5.1406883499999982E-4</v>
      </c>
      <c r="I105" s="579">
        <f t="shared" ca="1" si="121"/>
        <v>5.1406883499999982E-4</v>
      </c>
      <c r="J105" s="579">
        <f t="shared" ca="1" si="121"/>
        <v>-9.8058030000000004E-5</v>
      </c>
      <c r="K105" s="579">
        <f t="shared" si="121"/>
        <v>0</v>
      </c>
      <c r="L105" s="579">
        <f t="shared" si="121"/>
        <v>0</v>
      </c>
      <c r="M105" s="579">
        <f t="shared" ca="1" si="121"/>
        <v>4.160108049999999E-4</v>
      </c>
      <c r="N105" s="579">
        <f t="shared" ca="1" si="121"/>
        <v>4.160108049999999E-4</v>
      </c>
      <c r="O105" s="579">
        <f t="shared" ca="1" si="121"/>
        <v>-1.9363749999999999E-5</v>
      </c>
      <c r="P105" s="579">
        <f t="shared" si="121"/>
        <v>0</v>
      </c>
      <c r="Q105" s="579">
        <f t="shared" si="121"/>
        <v>0</v>
      </c>
      <c r="R105" s="579">
        <f t="shared" ca="1" si="121"/>
        <v>3.9664705499999997E-4</v>
      </c>
      <c r="S105" s="579">
        <f t="shared" ca="1" si="121"/>
        <v>3.9664705499999997E-4</v>
      </c>
      <c r="T105" s="579">
        <f t="shared" ca="1" si="121"/>
        <v>-1.9363749999999999E-5</v>
      </c>
      <c r="U105" s="579">
        <f t="shared" si="121"/>
        <v>0</v>
      </c>
      <c r="V105" s="579">
        <f t="shared" si="121"/>
        <v>0</v>
      </c>
      <c r="W105" s="579">
        <f t="shared" ca="1" si="121"/>
        <v>3.7728330500000004E-4</v>
      </c>
    </row>
    <row r="106" spans="2:23">
      <c r="B106" s="248"/>
      <c r="C106" s="513"/>
      <c r="D106" s="513"/>
      <c r="E106" s="513"/>
      <c r="F106" s="513"/>
      <c r="G106" s="521"/>
      <c r="H106" s="513"/>
      <c r="I106" s="248"/>
      <c r="J106" s="514"/>
      <c r="K106" s="514"/>
      <c r="L106" s="521"/>
      <c r="M106" s="248"/>
      <c r="N106" s="248"/>
      <c r="O106" s="514"/>
      <c r="P106" s="514"/>
      <c r="Q106" s="521"/>
      <c r="R106" s="248"/>
      <c r="S106" s="248"/>
      <c r="T106" s="514"/>
      <c r="U106" s="514"/>
      <c r="V106" s="521"/>
      <c r="W106" s="248"/>
    </row>
    <row r="107" spans="2:23" ht="16.899999999999999">
      <c r="B107" s="515"/>
      <c r="C107" s="516" t="s">
        <v>302</v>
      </c>
      <c r="D107" s="580">
        <f ca="1">SUM(D99:D105)</f>
        <v>111.42512505203108</v>
      </c>
      <c r="E107" s="580">
        <f t="shared" ref="E107" ca="1" si="123">SUM(E99:E105)</f>
        <v>-14.266123129591501</v>
      </c>
      <c r="F107" s="580">
        <f t="shared" ref="F107" si="124">SUM(F99:F105)</f>
        <v>0</v>
      </c>
      <c r="G107" s="580">
        <f t="shared" ref="G107" si="125">SUM(G99:G105)</f>
        <v>0</v>
      </c>
      <c r="H107" s="580">
        <f t="shared" ref="H107" ca="1" si="126">SUM(H99:H105)</f>
        <v>97.159001922439586</v>
      </c>
      <c r="I107" s="580">
        <f t="shared" ref="I107" ca="1" si="127">SUM(I99:I105)</f>
        <v>97.159001922439586</v>
      </c>
      <c r="J107" s="580">
        <f t="shared" ref="J107" ca="1" si="128">SUM(J99:J105)</f>
        <v>-14.263025605463334</v>
      </c>
      <c r="K107" s="580">
        <f t="shared" ref="K107" si="129">SUM(K99:K105)</f>
        <v>0</v>
      </c>
      <c r="L107" s="580">
        <f t="shared" ref="L107" si="130">SUM(L99:L105)</f>
        <v>0</v>
      </c>
      <c r="M107" s="580">
        <f t="shared" ref="M107" ca="1" si="131">SUM(M99:M105)</f>
        <v>82.895976316976245</v>
      </c>
      <c r="N107" s="580">
        <f t="shared" ref="N107" ca="1" si="132">SUM(N99:N105)</f>
        <v>82.895976316976245</v>
      </c>
      <c r="O107" s="580">
        <f t="shared" ref="O107" ca="1" si="133">SUM(O99:O105)</f>
        <v>-14.262946911183334</v>
      </c>
      <c r="P107" s="580">
        <f t="shared" ref="P107" si="134">SUM(P99:P105)</f>
        <v>0</v>
      </c>
      <c r="Q107" s="580">
        <f t="shared" ref="Q107" si="135">SUM(Q99:Q105)</f>
        <v>0</v>
      </c>
      <c r="R107" s="580">
        <f t="shared" ref="R107" ca="1" si="136">SUM(R99:R105)</f>
        <v>68.633029405792911</v>
      </c>
      <c r="S107" s="580">
        <f t="shared" ref="S107" ca="1" si="137">SUM(S99:S105)</f>
        <v>68.633029405792911</v>
      </c>
      <c r="T107" s="580">
        <f t="shared" ref="T107" ca="1" si="138">SUM(T99:T105)</f>
        <v>-3.6863385372187856</v>
      </c>
      <c r="U107" s="580">
        <f t="shared" ref="U107" si="139">SUM(U99:U105)</f>
        <v>0</v>
      </c>
      <c r="V107" s="580">
        <f t="shared" ref="V107" si="140">SUM(V99:V105)</f>
        <v>0</v>
      </c>
      <c r="W107" s="580">
        <f t="shared" ref="W107" ca="1" si="141">SUM(W99:W105)</f>
        <v>64.946690868574109</v>
      </c>
    </row>
  </sheetData>
  <mergeCells count="63">
    <mergeCell ref="B4:W4"/>
    <mergeCell ref="B3:W3"/>
    <mergeCell ref="B2:W2"/>
    <mergeCell ref="B96:B98"/>
    <mergeCell ref="C96:C98"/>
    <mergeCell ref="D96:H96"/>
    <mergeCell ref="I96:M96"/>
    <mergeCell ref="N96:R96"/>
    <mergeCell ref="S96:W96"/>
    <mergeCell ref="D97:H97"/>
    <mergeCell ref="I97:M97"/>
    <mergeCell ref="N97:R97"/>
    <mergeCell ref="S97:W97"/>
    <mergeCell ref="B80:B82"/>
    <mergeCell ref="C80:C82"/>
    <mergeCell ref="D80:H80"/>
    <mergeCell ref="I80:M80"/>
    <mergeCell ref="N80:R80"/>
    <mergeCell ref="S80:W80"/>
    <mergeCell ref="D81:H81"/>
    <mergeCell ref="I81:M81"/>
    <mergeCell ref="N81:R81"/>
    <mergeCell ref="S81:W81"/>
    <mergeCell ref="B63:B65"/>
    <mergeCell ref="C63:C65"/>
    <mergeCell ref="D63:H63"/>
    <mergeCell ref="I63:M63"/>
    <mergeCell ref="N63:R63"/>
    <mergeCell ref="S63:W63"/>
    <mergeCell ref="D64:H64"/>
    <mergeCell ref="I64:M64"/>
    <mergeCell ref="N64:R64"/>
    <mergeCell ref="S64:W64"/>
    <mergeCell ref="B46:B48"/>
    <mergeCell ref="C46:C48"/>
    <mergeCell ref="D46:H46"/>
    <mergeCell ref="I46:M46"/>
    <mergeCell ref="N46:R46"/>
    <mergeCell ref="S46:W46"/>
    <mergeCell ref="D47:H47"/>
    <mergeCell ref="I47:M47"/>
    <mergeCell ref="N47:R47"/>
    <mergeCell ref="S47:W47"/>
    <mergeCell ref="B28:B30"/>
    <mergeCell ref="C28:C30"/>
    <mergeCell ref="D28:H28"/>
    <mergeCell ref="I28:M28"/>
    <mergeCell ref="N28:R28"/>
    <mergeCell ref="S28:W28"/>
    <mergeCell ref="D29:H29"/>
    <mergeCell ref="I29:M29"/>
    <mergeCell ref="N29:R29"/>
    <mergeCell ref="S29:W29"/>
    <mergeCell ref="B12:B14"/>
    <mergeCell ref="C12:C14"/>
    <mergeCell ref="D12:H12"/>
    <mergeCell ref="I12:M12"/>
    <mergeCell ref="N12:R12"/>
    <mergeCell ref="S12:W12"/>
    <mergeCell ref="D13:H13"/>
    <mergeCell ref="I13:M13"/>
    <mergeCell ref="N13:R13"/>
    <mergeCell ref="S13:W13"/>
  </mergeCells>
  <printOptions verticalCentered="1"/>
  <pageMargins left="0.23622047244094491" right="0.23622047244094491" top="0.23622047244094491" bottom="0.23622047244094491" header="0.23622047244094491" footer="0.23622047244094491"/>
  <pageSetup paperSize="9" scale="50" fitToWidth="2" fitToHeight="2" orientation="landscape" r:id="rId1"/>
  <headerFooter alignWithMargins="0"/>
  <rowBreaks count="1" manualBreakCount="1">
    <brk id="61" min="1" max="2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BD2C-ABD4-4095-8AF0-557B753CE0E0}">
  <sheetPr>
    <pageSetUpPr fitToPage="1"/>
  </sheetPr>
  <dimension ref="A1:AK68"/>
  <sheetViews>
    <sheetView showGridLines="0" view="pageBreakPreview" topLeftCell="E21" zoomScale="60" zoomScaleNormal="68" workbookViewId="0">
      <selection activeCell="F51" sqref="F51:AB55"/>
    </sheetView>
  </sheetViews>
  <sheetFormatPr defaultColWidth="9.28515625" defaultRowHeight="13.9"/>
  <cols>
    <col min="1" max="1" width="4.28515625" style="242" customWidth="1"/>
    <col min="2" max="2" width="6.28515625" style="242" customWidth="1"/>
    <col min="3" max="3" width="23.140625" style="242" bestFit="1" customWidth="1"/>
    <col min="4" max="4" width="18.7109375" style="242" customWidth="1"/>
    <col min="5" max="5" width="13.7109375" style="242" customWidth="1"/>
    <col min="6" max="6" width="18.7109375" style="242" customWidth="1"/>
    <col min="7" max="7" width="10.85546875" style="242" hidden="1" customWidth="1"/>
    <col min="8" max="9" width="18.7109375" style="242" customWidth="1"/>
    <col min="10" max="10" width="15" style="242" customWidth="1"/>
    <col min="11" max="11" width="18.7109375" style="242" customWidth="1"/>
    <col min="12" max="12" width="18.7109375" style="242" hidden="1" customWidth="1"/>
    <col min="13" max="14" width="18.7109375" style="242" customWidth="1"/>
    <col min="15" max="15" width="12.85546875" style="242" customWidth="1"/>
    <col min="16" max="16" width="17.5703125" style="242" customWidth="1"/>
    <col min="17" max="17" width="18.7109375" style="242" hidden="1" customWidth="1"/>
    <col min="18" max="19" width="18.7109375" style="242" customWidth="1"/>
    <col min="20" max="20" width="12.85546875" style="242" customWidth="1"/>
    <col min="21" max="21" width="18.7109375" style="242" customWidth="1"/>
    <col min="22" max="22" width="18.7109375" style="242" hidden="1" customWidth="1"/>
    <col min="23" max="24" width="18.7109375" style="242" customWidth="1"/>
    <col min="25" max="25" width="12.28515625" style="242" customWidth="1"/>
    <col min="26" max="26" width="17.28515625" style="242" customWidth="1"/>
    <col min="27" max="27" width="18.7109375" style="242" hidden="1" customWidth="1"/>
    <col min="28" max="28" width="16" style="242" customWidth="1"/>
    <col min="29" max="16384" width="9.28515625" style="242"/>
  </cols>
  <sheetData>
    <row r="1" spans="1:37">
      <c r="B1" s="293"/>
    </row>
    <row r="2" spans="1:37">
      <c r="B2" s="1083" t="str">
        <f>Index!B2</f>
        <v>AMRAVATI POWER TRANSMISSION CO. LTD. (APTCL)</v>
      </c>
      <c r="C2" s="1083"/>
      <c r="D2" s="1083"/>
      <c r="E2" s="1083"/>
      <c r="F2" s="1083"/>
      <c r="G2" s="1083"/>
      <c r="H2" s="1083"/>
      <c r="I2" s="1083"/>
      <c r="J2" s="1083"/>
      <c r="K2" s="1083"/>
      <c r="L2" s="1083"/>
      <c r="M2" s="1083"/>
      <c r="N2" s="1083"/>
      <c r="O2" s="1083"/>
      <c r="P2" s="1083"/>
      <c r="Q2" s="1083"/>
      <c r="R2" s="1083"/>
      <c r="S2" s="1083"/>
      <c r="T2" s="1083"/>
      <c r="U2" s="1083"/>
      <c r="V2" s="1083"/>
      <c r="W2" s="1083"/>
      <c r="X2" s="1083"/>
      <c r="Y2" s="1083"/>
      <c r="Z2" s="1083"/>
      <c r="AA2" s="1083"/>
      <c r="AB2" s="1083"/>
    </row>
    <row r="3" spans="1:37">
      <c r="B3" s="1083" t="s">
        <v>529</v>
      </c>
      <c r="C3" s="1083"/>
      <c r="D3" s="1083"/>
      <c r="E3" s="1083"/>
      <c r="F3" s="1083"/>
      <c r="G3" s="1083"/>
      <c r="H3" s="1083"/>
      <c r="I3" s="1083"/>
      <c r="J3" s="1083"/>
      <c r="K3" s="1083"/>
      <c r="L3" s="1083"/>
      <c r="M3" s="1083"/>
      <c r="N3" s="1083"/>
      <c r="O3" s="1083"/>
      <c r="P3" s="1083"/>
      <c r="Q3" s="1083"/>
      <c r="R3" s="1083"/>
      <c r="S3" s="1083"/>
      <c r="T3" s="1083"/>
      <c r="U3" s="1083"/>
      <c r="V3" s="1083"/>
      <c r="W3" s="1083"/>
      <c r="X3" s="1083"/>
      <c r="Y3" s="1083"/>
      <c r="Z3" s="1083"/>
      <c r="AA3" s="1083"/>
      <c r="AB3" s="1083"/>
    </row>
    <row r="4" spans="1:37">
      <c r="B4" s="1084" t="s">
        <v>552</v>
      </c>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row>
    <row r="5" spans="1:37">
      <c r="C5" s="293"/>
      <c r="E5" s="497"/>
      <c r="H5" s="497"/>
      <c r="I5" s="497"/>
    </row>
    <row r="6" spans="1:37">
      <c r="C6" s="293"/>
      <c r="E6" s="497"/>
      <c r="H6" s="497"/>
      <c r="I6" s="497"/>
    </row>
    <row r="7" spans="1:37">
      <c r="C7" s="293"/>
      <c r="E7" s="497"/>
      <c r="H7" s="497"/>
      <c r="I7" s="497"/>
    </row>
    <row r="8" spans="1:37">
      <c r="C8" s="293"/>
      <c r="E8" s="497"/>
      <c r="H8" s="497"/>
      <c r="I8" s="497"/>
    </row>
    <row r="9" spans="1:37">
      <c r="A9" s="1" t="s">
        <v>488</v>
      </c>
      <c r="B9" s="938" t="s">
        <v>489</v>
      </c>
      <c r="C9" s="938"/>
      <c r="D9" s="6"/>
      <c r="E9" s="6"/>
      <c r="F9" s="6"/>
      <c r="G9" s="6"/>
      <c r="H9" s="6"/>
      <c r="I9" s="6"/>
      <c r="J9" s="6"/>
      <c r="K9" s="6"/>
      <c r="L9" s="6"/>
      <c r="M9" s="6"/>
      <c r="N9" s="1"/>
      <c r="O9" s="8"/>
      <c r="P9" s="1"/>
      <c r="Q9" s="1"/>
      <c r="R9" s="8"/>
      <c r="S9" s="8"/>
      <c r="T9" s="1"/>
      <c r="U9" s="1"/>
      <c r="V9" s="1"/>
      <c r="W9" s="1"/>
      <c r="X9" s="1"/>
      <c r="Y9" s="1"/>
      <c r="Z9" s="1"/>
      <c r="AA9" s="1"/>
      <c r="AB9" s="1"/>
      <c r="AC9" s="1"/>
      <c r="AD9" s="1"/>
      <c r="AE9" s="1"/>
      <c r="AF9" s="1"/>
      <c r="AG9" s="1"/>
      <c r="AH9" s="1"/>
      <c r="AI9" s="1"/>
      <c r="AJ9" s="1"/>
      <c r="AK9" s="1"/>
    </row>
    <row r="10" spans="1:37">
      <c r="A10" s="1185"/>
      <c r="B10" s="1185"/>
      <c r="C10" s="2"/>
      <c r="D10" s="2"/>
      <c r="E10" s="2"/>
      <c r="F10" s="2"/>
      <c r="G10" s="2"/>
      <c r="H10" s="2"/>
      <c r="I10" s="2"/>
      <c r="J10" s="2"/>
      <c r="K10" s="2"/>
      <c r="L10" s="2"/>
      <c r="M10" s="2"/>
      <c r="N10" s="1"/>
      <c r="O10" s="8"/>
      <c r="P10" s="1"/>
      <c r="Q10" s="1"/>
      <c r="R10" s="8"/>
      <c r="S10" s="8"/>
      <c r="T10" s="1"/>
      <c r="U10" s="1"/>
      <c r="V10" s="1"/>
      <c r="W10" s="1"/>
      <c r="X10" s="1"/>
      <c r="Y10" s="1"/>
      <c r="Z10" s="1"/>
      <c r="AA10" s="1"/>
      <c r="AB10" s="7"/>
      <c r="AC10" s="1"/>
      <c r="AD10" s="1"/>
      <c r="AE10" s="1"/>
      <c r="AF10" s="1"/>
      <c r="AG10" s="1"/>
      <c r="AH10" s="1"/>
      <c r="AI10" s="1"/>
      <c r="AJ10" s="1"/>
      <c r="AK10" s="1"/>
    </row>
    <row r="11" spans="1:37">
      <c r="A11" s="1185"/>
      <c r="B11" s="1185"/>
      <c r="C11" s="2"/>
      <c r="D11" s="641"/>
      <c r="E11" s="641"/>
      <c r="F11" s="641"/>
      <c r="G11" s="641"/>
      <c r="H11" s="641"/>
      <c r="I11" s="641"/>
      <c r="J11" s="641"/>
      <c r="K11" s="641"/>
      <c r="L11" s="641"/>
      <c r="M11" s="2"/>
      <c r="N11" s="1"/>
      <c r="O11" s="8"/>
      <c r="P11" s="1"/>
      <c r="Q11" s="1"/>
      <c r="R11" s="8"/>
      <c r="S11" s="8"/>
      <c r="T11" s="1"/>
      <c r="U11" s="1"/>
      <c r="V11" s="1"/>
      <c r="W11" s="1"/>
      <c r="X11" s="1"/>
      <c r="Y11" s="1"/>
      <c r="Z11" s="1"/>
      <c r="AA11" s="1"/>
      <c r="AB11" s="1"/>
      <c r="AC11" s="1"/>
      <c r="AD11" s="1"/>
      <c r="AE11" s="7"/>
      <c r="AF11" s="1"/>
      <c r="AG11" s="1"/>
      <c r="AH11" s="1"/>
      <c r="AI11" s="1"/>
      <c r="AJ11" s="1"/>
      <c r="AK11" s="1"/>
    </row>
    <row r="12" spans="1:37">
      <c r="A12" s="1"/>
      <c r="B12" s="1086" t="s">
        <v>553</v>
      </c>
      <c r="C12" s="1086"/>
      <c r="D12" s="1087"/>
      <c r="E12" s="1087"/>
      <c r="F12" s="1087"/>
      <c r="G12" s="1087"/>
      <c r="H12" s="1087"/>
      <c r="I12" s="1087"/>
      <c r="J12" s="1087"/>
      <c r="K12" s="1087"/>
      <c r="L12" s="1087"/>
      <c r="M12" s="2"/>
      <c r="N12" s="1"/>
      <c r="O12" s="8"/>
      <c r="P12" s="1"/>
      <c r="Q12" s="1"/>
      <c r="R12" s="8"/>
      <c r="S12" s="8"/>
      <c r="T12" s="1"/>
      <c r="U12" s="1"/>
      <c r="V12" s="1"/>
      <c r="W12" s="1"/>
      <c r="X12" s="1"/>
      <c r="Y12" s="1"/>
      <c r="Z12" s="1"/>
      <c r="AA12" s="1"/>
      <c r="AB12" s="1"/>
      <c r="AC12" s="1"/>
      <c r="AD12" s="1"/>
      <c r="AE12" s="7"/>
      <c r="AF12" s="1"/>
      <c r="AG12" s="1"/>
      <c r="AH12" s="1"/>
      <c r="AI12" s="1"/>
      <c r="AJ12" s="1"/>
      <c r="AK12" s="1"/>
    </row>
    <row r="13" spans="1:37">
      <c r="A13" s="1185"/>
      <c r="B13" s="1185"/>
      <c r="C13" s="2"/>
      <c r="D13" s="641"/>
      <c r="E13" s="641"/>
      <c r="F13" s="641"/>
      <c r="G13" s="641"/>
      <c r="H13" s="641"/>
      <c r="I13" s="641"/>
      <c r="J13" s="641"/>
      <c r="K13" s="641"/>
      <c r="L13" s="641"/>
      <c r="M13" s="2"/>
      <c r="N13" s="1"/>
      <c r="O13" s="8"/>
      <c r="P13" s="1"/>
      <c r="Q13" s="1"/>
      <c r="R13" s="8"/>
      <c r="S13" s="8"/>
      <c r="T13" s="1"/>
      <c r="U13" s="1"/>
      <c r="V13" s="1"/>
      <c r="W13" s="1"/>
      <c r="X13" s="1"/>
      <c r="Y13" s="1"/>
      <c r="Z13" s="1"/>
      <c r="AA13" s="1"/>
      <c r="AB13" s="1"/>
      <c r="AC13" s="1"/>
      <c r="AD13" s="1"/>
      <c r="AE13" s="7"/>
      <c r="AF13" s="1"/>
      <c r="AG13" s="1"/>
      <c r="AH13" s="1"/>
      <c r="AI13" s="1"/>
      <c r="AJ13" s="1"/>
      <c r="AK13" s="1"/>
    </row>
    <row r="14" spans="1:37">
      <c r="A14" s="1185"/>
      <c r="B14" s="1185"/>
      <c r="C14" s="2"/>
      <c r="D14" s="641"/>
      <c r="E14" s="641"/>
      <c r="F14" s="641"/>
      <c r="G14" s="641"/>
      <c r="H14" s="641"/>
      <c r="I14" s="641"/>
      <c r="J14" s="641"/>
      <c r="K14" s="641"/>
      <c r="L14" s="641"/>
      <c r="M14" s="2"/>
      <c r="N14" s="1"/>
      <c r="O14" s="8"/>
      <c r="P14" s="1"/>
      <c r="Q14" s="1"/>
      <c r="R14" s="8"/>
      <c r="S14" s="8"/>
      <c r="T14" s="1"/>
      <c r="U14" s="1"/>
      <c r="V14" s="1"/>
      <c r="W14" s="1"/>
      <c r="X14" s="1"/>
      <c r="Y14" s="1"/>
      <c r="Z14" s="1"/>
      <c r="AA14" s="1"/>
      <c r="AB14" s="7" t="s">
        <v>194</v>
      </c>
      <c r="AC14" s="1"/>
      <c r="AD14" s="1"/>
      <c r="AE14" s="7"/>
      <c r="AF14" s="1"/>
      <c r="AG14" s="1"/>
      <c r="AH14" s="1"/>
      <c r="AI14" s="1"/>
      <c r="AJ14" s="1"/>
      <c r="AK14" s="1"/>
    </row>
    <row r="15" spans="1:37" ht="13.9" customHeight="1">
      <c r="A15" s="1"/>
      <c r="B15" s="1088" t="s">
        <v>9</v>
      </c>
      <c r="C15" s="1088" t="s">
        <v>10</v>
      </c>
      <c r="D15" s="1091" t="s">
        <v>13</v>
      </c>
      <c r="E15" s="1092"/>
      <c r="F15" s="1092"/>
      <c r="G15" s="1092"/>
      <c r="H15" s="1093"/>
      <c r="I15" s="1091" t="s">
        <v>14</v>
      </c>
      <c r="J15" s="1092"/>
      <c r="K15" s="1092"/>
      <c r="L15" s="1092"/>
      <c r="M15" s="1081"/>
      <c r="N15" s="1079" t="s">
        <v>15</v>
      </c>
      <c r="O15" s="1080"/>
      <c r="P15" s="1080"/>
      <c r="Q15" s="1080"/>
      <c r="R15" s="1081"/>
      <c r="S15" s="1079" t="s">
        <v>16</v>
      </c>
      <c r="T15" s="1080"/>
      <c r="U15" s="1080"/>
      <c r="V15" s="1080"/>
      <c r="W15" s="1081"/>
      <c r="X15" s="1079" t="s">
        <v>17</v>
      </c>
      <c r="Y15" s="1080"/>
      <c r="Z15" s="1080"/>
      <c r="AA15" s="1080"/>
      <c r="AB15" s="1081"/>
      <c r="AC15" s="1"/>
      <c r="AD15" s="1"/>
      <c r="AE15" s="1"/>
      <c r="AF15" s="1"/>
      <c r="AG15" s="1"/>
      <c r="AH15" s="1"/>
      <c r="AI15" s="1"/>
      <c r="AJ15" s="1"/>
      <c r="AK15" s="1"/>
    </row>
    <row r="16" spans="1:37" ht="13.9" customHeight="1">
      <c r="A16" s="1"/>
      <c r="B16" s="1089"/>
      <c r="C16" s="1089"/>
      <c r="D16" s="1094" t="s">
        <v>215</v>
      </c>
      <c r="E16" s="1095"/>
      <c r="F16" s="1095"/>
      <c r="G16" s="1095"/>
      <c r="H16" s="1096"/>
      <c r="I16" s="1094" t="s">
        <v>215</v>
      </c>
      <c r="J16" s="1095"/>
      <c r="K16" s="1095"/>
      <c r="L16" s="1095"/>
      <c r="M16" s="1096"/>
      <c r="N16" s="1094" t="s">
        <v>215</v>
      </c>
      <c r="O16" s="1095"/>
      <c r="P16" s="1095"/>
      <c r="Q16" s="1095"/>
      <c r="R16" s="1096"/>
      <c r="S16" s="1094" t="s">
        <v>215</v>
      </c>
      <c r="T16" s="1095"/>
      <c r="U16" s="1095"/>
      <c r="V16" s="1095"/>
      <c r="W16" s="1096"/>
      <c r="X16" s="1094" t="s">
        <v>215</v>
      </c>
      <c r="Y16" s="1095"/>
      <c r="Z16" s="1095"/>
      <c r="AA16" s="1095"/>
      <c r="AB16" s="1096"/>
      <c r="AC16" s="1"/>
      <c r="AD16" s="1"/>
      <c r="AE16" s="1"/>
      <c r="AF16" s="1"/>
      <c r="AG16" s="1"/>
      <c r="AH16" s="1"/>
      <c r="AI16" s="1"/>
      <c r="AJ16" s="1"/>
      <c r="AK16" s="1"/>
    </row>
    <row r="17" spans="1:37" ht="41.45">
      <c r="A17" s="1"/>
      <c r="B17" s="1090"/>
      <c r="C17" s="1090"/>
      <c r="D17" s="537" t="s">
        <v>490</v>
      </c>
      <c r="E17" s="537" t="s">
        <v>491</v>
      </c>
      <c r="F17" s="537" t="s">
        <v>492</v>
      </c>
      <c r="G17" s="537" t="s">
        <v>531</v>
      </c>
      <c r="H17" s="537" t="s">
        <v>493</v>
      </c>
      <c r="I17" s="537" t="s">
        <v>490</v>
      </c>
      <c r="J17" s="537" t="s">
        <v>491</v>
      </c>
      <c r="K17" s="537" t="s">
        <v>492</v>
      </c>
      <c r="L17" s="537" t="s">
        <v>531</v>
      </c>
      <c r="M17" s="537" t="s">
        <v>493</v>
      </c>
      <c r="N17" s="537" t="s">
        <v>490</v>
      </c>
      <c r="O17" s="537" t="s">
        <v>491</v>
      </c>
      <c r="P17" s="537" t="s">
        <v>492</v>
      </c>
      <c r="Q17" s="537" t="s">
        <v>531</v>
      </c>
      <c r="R17" s="537" t="s">
        <v>493</v>
      </c>
      <c r="S17" s="537" t="s">
        <v>490</v>
      </c>
      <c r="T17" s="537" t="s">
        <v>491</v>
      </c>
      <c r="U17" s="537" t="s">
        <v>492</v>
      </c>
      <c r="V17" s="537" t="s">
        <v>531</v>
      </c>
      <c r="W17" s="537" t="s">
        <v>493</v>
      </c>
      <c r="X17" s="537" t="s">
        <v>490</v>
      </c>
      <c r="Y17" s="537" t="s">
        <v>491</v>
      </c>
      <c r="Z17" s="537" t="s">
        <v>492</v>
      </c>
      <c r="AA17" s="537" t="s">
        <v>531</v>
      </c>
      <c r="AB17" s="537" t="s">
        <v>493</v>
      </c>
      <c r="AC17" s="1"/>
      <c r="AD17" s="1"/>
      <c r="AE17" s="1"/>
      <c r="AF17" s="1"/>
      <c r="AG17" s="9"/>
      <c r="AH17" s="9"/>
      <c r="AI17" s="9"/>
      <c r="AJ17" s="9"/>
      <c r="AK17" s="9"/>
    </row>
    <row r="18" spans="1:37" ht="27.6">
      <c r="A18" s="9"/>
      <c r="B18" s="537"/>
      <c r="C18" s="537"/>
      <c r="D18" s="537" t="s">
        <v>204</v>
      </c>
      <c r="E18" s="537" t="s">
        <v>205</v>
      </c>
      <c r="F18" s="537" t="s">
        <v>315</v>
      </c>
      <c r="G18" s="537" t="s">
        <v>207</v>
      </c>
      <c r="H18" s="537" t="s">
        <v>532</v>
      </c>
      <c r="I18" s="537" t="s">
        <v>208</v>
      </c>
      <c r="J18" s="537" t="s">
        <v>495</v>
      </c>
      <c r="K18" s="537" t="s">
        <v>210</v>
      </c>
      <c r="L18" s="537" t="s">
        <v>211</v>
      </c>
      <c r="M18" s="537" t="s">
        <v>533</v>
      </c>
      <c r="N18" s="537" t="s">
        <v>497</v>
      </c>
      <c r="O18" s="537" t="s">
        <v>499</v>
      </c>
      <c r="P18" s="537" t="s">
        <v>500</v>
      </c>
      <c r="Q18" s="537" t="s">
        <v>501</v>
      </c>
      <c r="R18" s="537" t="s">
        <v>534</v>
      </c>
      <c r="S18" s="537" t="s">
        <v>504</v>
      </c>
      <c r="T18" s="537" t="s">
        <v>505</v>
      </c>
      <c r="U18" s="537" t="s">
        <v>506</v>
      </c>
      <c r="V18" s="537" t="s">
        <v>508</v>
      </c>
      <c r="W18" s="537" t="s">
        <v>535</v>
      </c>
      <c r="X18" s="537" t="s">
        <v>509</v>
      </c>
      <c r="Y18" s="537" t="s">
        <v>510</v>
      </c>
      <c r="Z18" s="537" t="s">
        <v>512</v>
      </c>
      <c r="AA18" s="537" t="s">
        <v>513</v>
      </c>
      <c r="AB18" s="537" t="s">
        <v>536</v>
      </c>
      <c r="AC18" s="1"/>
      <c r="AD18" s="1"/>
      <c r="AE18" s="1"/>
      <c r="AF18" s="1"/>
      <c r="AG18" s="8"/>
      <c r="AH18" s="8"/>
      <c r="AI18" s="8"/>
      <c r="AJ18" s="8"/>
      <c r="AK18" s="8"/>
    </row>
    <row r="19" spans="1:37">
      <c r="A19" s="8"/>
      <c r="B19" s="511">
        <v>1</v>
      </c>
      <c r="C19" s="512" t="s">
        <v>116</v>
      </c>
      <c r="D19" s="538"/>
      <c r="E19" s="538"/>
      <c r="F19" s="538"/>
      <c r="G19" s="538"/>
      <c r="H19" s="538"/>
      <c r="I19" s="538"/>
      <c r="J19" s="538"/>
      <c r="K19" s="538"/>
      <c r="L19" s="539"/>
      <c r="M19" s="538"/>
      <c r="N19" s="11"/>
      <c r="O19" s="11"/>
      <c r="P19" s="11"/>
      <c r="Q19" s="539"/>
      <c r="R19" s="11"/>
      <c r="S19" s="11"/>
      <c r="T19" s="11"/>
      <c r="U19" s="11"/>
      <c r="V19" s="539"/>
      <c r="W19" s="11"/>
      <c r="X19" s="11"/>
      <c r="Y19" s="11"/>
      <c r="Z19" s="11"/>
      <c r="AA19" s="539"/>
      <c r="AB19" s="11"/>
      <c r="AC19" s="1"/>
      <c r="AD19" s="1"/>
      <c r="AE19" s="1"/>
      <c r="AF19" s="1"/>
      <c r="AG19" s="8"/>
      <c r="AH19" s="8"/>
      <c r="AI19" s="8"/>
      <c r="AJ19" s="8"/>
      <c r="AK19" s="8"/>
    </row>
    <row r="20" spans="1:37">
      <c r="A20" s="8"/>
      <c r="B20" s="511">
        <f>+B19+1</f>
        <v>2</v>
      </c>
      <c r="C20" s="512" t="s">
        <v>117</v>
      </c>
      <c r="D20" s="538"/>
      <c r="E20" s="538"/>
      <c r="F20" s="538"/>
      <c r="G20" s="538"/>
      <c r="H20" s="538"/>
      <c r="I20" s="538"/>
      <c r="J20" s="538"/>
      <c r="K20" s="538"/>
      <c r="L20" s="539"/>
      <c r="M20" s="538"/>
      <c r="N20" s="11"/>
      <c r="O20" s="11"/>
      <c r="P20" s="11"/>
      <c r="Q20" s="539"/>
      <c r="R20" s="11"/>
      <c r="S20" s="11"/>
      <c r="T20" s="11"/>
      <c r="U20" s="11"/>
      <c r="V20" s="539"/>
      <c r="W20" s="11"/>
      <c r="X20" s="11"/>
      <c r="Y20" s="11"/>
      <c r="Z20" s="11"/>
      <c r="AA20" s="539"/>
      <c r="AB20" s="11"/>
      <c r="AC20" s="1"/>
      <c r="AD20" s="1"/>
      <c r="AE20" s="1"/>
      <c r="AF20" s="1"/>
      <c r="AG20" s="8"/>
      <c r="AH20" s="8"/>
      <c r="AI20" s="8"/>
      <c r="AJ20" s="8"/>
      <c r="AK20" s="8"/>
    </row>
    <row r="21" spans="1:37">
      <c r="A21" s="8"/>
      <c r="B21" s="511">
        <f t="shared" ref="B21:B24" si="0">+B20+1</f>
        <v>3</v>
      </c>
      <c r="C21" s="249" t="s">
        <v>118</v>
      </c>
      <c r="D21" s="13"/>
      <c r="E21" s="13"/>
      <c r="F21" s="13"/>
      <c r="G21" s="13"/>
      <c r="H21" s="13"/>
      <c r="I21" s="13"/>
      <c r="J21" s="13"/>
      <c r="K21" s="13"/>
      <c r="L21" s="540"/>
      <c r="M21" s="13"/>
      <c r="N21" s="11"/>
      <c r="O21" s="11"/>
      <c r="P21" s="11"/>
      <c r="Q21" s="540"/>
      <c r="R21" s="11"/>
      <c r="S21" s="11"/>
      <c r="T21" s="11"/>
      <c r="U21" s="11"/>
      <c r="V21" s="540"/>
      <c r="W21" s="11"/>
      <c r="X21" s="11"/>
      <c r="Y21" s="11"/>
      <c r="Z21" s="11"/>
      <c r="AA21" s="540"/>
      <c r="AB21" s="11"/>
      <c r="AC21" s="1"/>
      <c r="AD21" s="1"/>
      <c r="AE21" s="1"/>
      <c r="AF21" s="1"/>
      <c r="AG21" s="1"/>
      <c r="AH21" s="1"/>
      <c r="AI21" s="1"/>
      <c r="AJ21" s="1"/>
      <c r="AK21" s="1"/>
    </row>
    <row r="22" spans="1:37">
      <c r="A22" s="1"/>
      <c r="B22" s="511">
        <f t="shared" si="0"/>
        <v>4</v>
      </c>
      <c r="C22" s="512" t="s">
        <v>119</v>
      </c>
      <c r="D22" s="538"/>
      <c r="E22" s="538"/>
      <c r="F22" s="538"/>
      <c r="G22" s="538"/>
      <c r="H22" s="538"/>
      <c r="I22" s="538"/>
      <c r="J22" s="538"/>
      <c r="K22" s="538"/>
      <c r="L22" s="539"/>
      <c r="M22" s="538"/>
      <c r="N22" s="11"/>
      <c r="O22" s="11"/>
      <c r="P22" s="11"/>
      <c r="Q22" s="539"/>
      <c r="R22" s="11"/>
      <c r="S22" s="11"/>
      <c r="T22" s="11"/>
      <c r="U22" s="11"/>
      <c r="V22" s="539"/>
      <c r="W22" s="11"/>
      <c r="X22" s="11"/>
      <c r="Y22" s="11"/>
      <c r="Z22" s="11"/>
      <c r="AA22" s="539"/>
      <c r="AB22" s="11"/>
      <c r="AC22" s="1"/>
      <c r="AD22" s="1"/>
      <c r="AE22" s="1"/>
      <c r="AF22" s="1"/>
      <c r="AG22" s="1"/>
      <c r="AH22" s="1"/>
      <c r="AI22" s="1"/>
      <c r="AJ22" s="1"/>
      <c r="AK22" s="1"/>
    </row>
    <row r="23" spans="1:37">
      <c r="A23" s="1"/>
      <c r="B23" s="511">
        <f t="shared" si="0"/>
        <v>5</v>
      </c>
      <c r="C23" s="512" t="s">
        <v>120</v>
      </c>
      <c r="D23" s="538"/>
      <c r="E23" s="538"/>
      <c r="F23" s="538"/>
      <c r="G23" s="538"/>
      <c r="H23" s="538"/>
      <c r="I23" s="538"/>
      <c r="J23" s="538"/>
      <c r="K23" s="538"/>
      <c r="L23" s="539"/>
      <c r="M23" s="538"/>
      <c r="N23" s="11"/>
      <c r="O23" s="11"/>
      <c r="P23" s="11"/>
      <c r="Q23" s="539"/>
      <c r="R23" s="11"/>
      <c r="S23" s="11"/>
      <c r="T23" s="11"/>
      <c r="U23" s="11"/>
      <c r="V23" s="539"/>
      <c r="W23" s="11"/>
      <c r="X23" s="11"/>
      <c r="Y23" s="11"/>
      <c r="Z23" s="11"/>
      <c r="AA23" s="539"/>
      <c r="AB23" s="11"/>
      <c r="AC23" s="1"/>
      <c r="AD23" s="1"/>
      <c r="AE23" s="1"/>
      <c r="AF23" s="1"/>
      <c r="AG23" s="1"/>
      <c r="AH23" s="1"/>
      <c r="AI23" s="1"/>
      <c r="AJ23" s="1"/>
      <c r="AK23" s="1"/>
    </row>
    <row r="24" spans="1:37">
      <c r="A24" s="1"/>
      <c r="B24" s="511">
        <f t="shared" si="0"/>
        <v>6</v>
      </c>
      <c r="C24" s="512" t="s">
        <v>121</v>
      </c>
      <c r="D24" s="538"/>
      <c r="E24" s="538"/>
      <c r="F24" s="538"/>
      <c r="G24" s="538"/>
      <c r="H24" s="538"/>
      <c r="I24" s="538"/>
      <c r="J24" s="538"/>
      <c r="K24" s="538"/>
      <c r="L24" s="539"/>
      <c r="M24" s="538"/>
      <c r="N24" s="11"/>
      <c r="O24" s="11"/>
      <c r="P24" s="11"/>
      <c r="Q24" s="539"/>
      <c r="R24" s="11"/>
      <c r="S24" s="11"/>
      <c r="T24" s="11"/>
      <c r="U24" s="11"/>
      <c r="V24" s="539"/>
      <c r="W24" s="11"/>
      <c r="X24" s="11"/>
      <c r="Y24" s="11"/>
      <c r="Z24" s="11"/>
      <c r="AA24" s="539"/>
      <c r="AB24" s="11"/>
      <c r="AC24" s="1"/>
      <c r="AD24" s="1"/>
      <c r="AE24" s="1"/>
      <c r="AF24" s="1"/>
      <c r="AG24" s="1"/>
      <c r="AH24" s="1"/>
      <c r="AI24" s="1"/>
      <c r="AJ24" s="1"/>
      <c r="AK24" s="1"/>
    </row>
    <row r="25" spans="1:37">
      <c r="A25" s="1"/>
      <c r="B25" s="11"/>
      <c r="C25" s="10"/>
      <c r="D25" s="10"/>
      <c r="E25" s="10"/>
      <c r="F25" s="10"/>
      <c r="G25" s="10"/>
      <c r="H25" s="10"/>
      <c r="I25" s="10"/>
      <c r="J25" s="10"/>
      <c r="K25" s="10"/>
      <c r="L25" s="541"/>
      <c r="M25" s="10"/>
      <c r="N25" s="11"/>
      <c r="O25" s="543"/>
      <c r="P25" s="543"/>
      <c r="Q25" s="541"/>
      <c r="R25" s="11"/>
      <c r="S25" s="11"/>
      <c r="T25" s="543"/>
      <c r="U25" s="543"/>
      <c r="V25" s="541"/>
      <c r="W25" s="11"/>
      <c r="X25" s="11"/>
      <c r="Y25" s="543"/>
      <c r="Z25" s="543"/>
      <c r="AA25" s="541"/>
      <c r="AB25" s="11"/>
      <c r="AC25" s="1"/>
      <c r="AD25" s="1"/>
      <c r="AE25" s="1"/>
      <c r="AF25" s="1"/>
      <c r="AG25" s="1"/>
      <c r="AH25" s="1"/>
      <c r="AI25" s="1"/>
      <c r="AJ25" s="1"/>
      <c r="AK25" s="1"/>
    </row>
    <row r="26" spans="1:37">
      <c r="A26" s="1"/>
      <c r="B26" s="544"/>
      <c r="C26" s="545" t="s">
        <v>302</v>
      </c>
      <c r="D26" s="545"/>
      <c r="E26" s="545"/>
      <c r="F26" s="545"/>
      <c r="G26" s="545"/>
      <c r="H26" s="545"/>
      <c r="I26" s="545"/>
      <c r="J26" s="545"/>
      <c r="K26" s="545"/>
      <c r="L26" s="546"/>
      <c r="M26" s="545"/>
      <c r="N26" s="544"/>
      <c r="O26" s="544"/>
      <c r="P26" s="544"/>
      <c r="Q26" s="546"/>
      <c r="R26" s="544"/>
      <c r="S26" s="544"/>
      <c r="T26" s="544"/>
      <c r="U26" s="544"/>
      <c r="V26" s="546"/>
      <c r="W26" s="544"/>
      <c r="X26" s="544"/>
      <c r="Y26" s="544"/>
      <c r="Z26" s="544"/>
      <c r="AA26" s="546"/>
      <c r="AB26" s="544"/>
      <c r="AC26" s="1"/>
      <c r="AD26" s="1"/>
      <c r="AE26" s="1"/>
      <c r="AF26" s="1"/>
      <c r="AG26" s="547"/>
      <c r="AH26" s="547"/>
      <c r="AI26" s="547"/>
      <c r="AJ26" s="547"/>
      <c r="AK26" s="1"/>
    </row>
    <row r="27" spans="1:37">
      <c r="A27" s="1185"/>
      <c r="B27" s="1185"/>
      <c r="C27" s="547"/>
      <c r="D27" s="547"/>
      <c r="E27" s="547"/>
      <c r="F27" s="547"/>
      <c r="G27" s="547"/>
      <c r="H27" s="547"/>
      <c r="I27" s="547"/>
      <c r="J27" s="547"/>
      <c r="K27" s="547"/>
      <c r="L27" s="547"/>
      <c r="M27" s="547"/>
      <c r="N27" s="547"/>
      <c r="O27" s="547"/>
      <c r="P27" s="547"/>
      <c r="Q27" s="547"/>
      <c r="R27" s="547"/>
      <c r="S27" s="547"/>
      <c r="T27" s="547"/>
      <c r="U27" s="1"/>
      <c r="V27" s="1"/>
      <c r="W27" s="1"/>
      <c r="X27" s="1"/>
      <c r="Y27" s="1"/>
      <c r="Z27" s="1"/>
      <c r="AA27" s="1"/>
      <c r="AB27" s="1"/>
      <c r="AC27" s="1"/>
      <c r="AD27" s="1"/>
      <c r="AE27" s="1"/>
      <c r="AF27" s="1"/>
      <c r="AG27" s="1"/>
      <c r="AH27" s="1"/>
      <c r="AI27" s="1"/>
      <c r="AJ27" s="1"/>
      <c r="AK27" s="1"/>
    </row>
    <row r="28" spans="1:37">
      <c r="A28" s="1185"/>
      <c r="B28" s="1185"/>
      <c r="C28" s="547"/>
      <c r="D28" s="547"/>
      <c r="E28" s="547"/>
      <c r="F28" s="1098" t="s">
        <v>411</v>
      </c>
      <c r="G28" s="1098"/>
      <c r="H28" s="1098"/>
      <c r="I28" s="1098"/>
      <c r="J28" s="1098"/>
      <c r="K28" s="1098"/>
      <c r="L28" s="1098"/>
      <c r="M28" s="1098"/>
      <c r="N28" s="1098"/>
      <c r="O28" s="1098"/>
      <c r="P28" s="1098"/>
      <c r="Q28" s="1098"/>
      <c r="R28" s="1098"/>
      <c r="S28" s="1098"/>
      <c r="T28" s="1098"/>
      <c r="U28" s="1098"/>
      <c r="V28" s="1098"/>
      <c r="W28" s="1098"/>
      <c r="X28" s="1098"/>
      <c r="Y28" s="1098"/>
      <c r="Z28" s="1098"/>
      <c r="AA28" s="1098"/>
      <c r="AB28" s="1098"/>
      <c r="AC28" s="1"/>
      <c r="AD28" s="1"/>
      <c r="AE28" s="1"/>
      <c r="AF28" s="1"/>
      <c r="AG28" s="1"/>
      <c r="AH28" s="1"/>
      <c r="AI28" s="1"/>
      <c r="AJ28" s="1"/>
      <c r="AK28" s="1"/>
    </row>
    <row r="29" spans="1:37">
      <c r="A29" s="1185"/>
      <c r="B29" s="1185"/>
      <c r="C29" s="1"/>
      <c r="D29" s="1"/>
      <c r="E29" s="1"/>
      <c r="F29" s="1098"/>
      <c r="G29" s="1098"/>
      <c r="H29" s="1098"/>
      <c r="I29" s="1098"/>
      <c r="J29" s="1098"/>
      <c r="K29" s="1098"/>
      <c r="L29" s="1098"/>
      <c r="M29" s="1098"/>
      <c r="N29" s="1098"/>
      <c r="O29" s="1098"/>
      <c r="P29" s="1098"/>
      <c r="Q29" s="1098"/>
      <c r="R29" s="1098"/>
      <c r="S29" s="1098"/>
      <c r="T29" s="1098"/>
      <c r="U29" s="1098"/>
      <c r="V29" s="1098"/>
      <c r="W29" s="1098"/>
      <c r="X29" s="1098"/>
      <c r="Y29" s="1098"/>
      <c r="Z29" s="1098"/>
      <c r="AA29" s="1098"/>
      <c r="AB29" s="1098"/>
      <c r="AC29" s="1"/>
      <c r="AD29" s="1"/>
      <c r="AE29" s="1"/>
      <c r="AF29" s="1"/>
      <c r="AG29" s="1"/>
      <c r="AH29" s="1"/>
      <c r="AI29" s="1"/>
      <c r="AJ29" s="1"/>
      <c r="AK29" s="1"/>
    </row>
    <row r="30" spans="1:37">
      <c r="A30" s="1"/>
      <c r="B30" s="938" t="s">
        <v>520</v>
      </c>
      <c r="C30" s="938"/>
      <c r="D30" s="1"/>
      <c r="E30" s="1"/>
      <c r="F30" s="1098"/>
      <c r="G30" s="1098"/>
      <c r="H30" s="1098"/>
      <c r="I30" s="1098"/>
      <c r="J30" s="1098"/>
      <c r="K30" s="1098"/>
      <c r="L30" s="1098"/>
      <c r="M30" s="1098"/>
      <c r="N30" s="1098"/>
      <c r="O30" s="1098"/>
      <c r="P30" s="1098"/>
      <c r="Q30" s="1098"/>
      <c r="R30" s="1098"/>
      <c r="S30" s="1098"/>
      <c r="T30" s="1098"/>
      <c r="U30" s="1098"/>
      <c r="V30" s="1098"/>
      <c r="W30" s="1098"/>
      <c r="X30" s="1098"/>
      <c r="Y30" s="1098"/>
      <c r="Z30" s="1098"/>
      <c r="AA30" s="1098"/>
      <c r="AB30" s="1098"/>
      <c r="AC30" s="1"/>
      <c r="AD30" s="1"/>
      <c r="AE30" s="1"/>
      <c r="AF30" s="1"/>
      <c r="AG30" s="1"/>
      <c r="AH30" s="1"/>
      <c r="AI30" s="1"/>
      <c r="AJ30" s="1"/>
      <c r="AK30" s="1"/>
    </row>
    <row r="31" spans="1:37">
      <c r="A31" s="1185"/>
      <c r="B31" s="1185"/>
      <c r="C31" s="1"/>
      <c r="D31" s="1"/>
      <c r="E31" s="1"/>
      <c r="F31" s="1098"/>
      <c r="G31" s="1098"/>
      <c r="H31" s="1098"/>
      <c r="I31" s="1098"/>
      <c r="J31" s="1098"/>
      <c r="K31" s="1098"/>
      <c r="L31" s="1098"/>
      <c r="M31" s="1098"/>
      <c r="N31" s="1098"/>
      <c r="O31" s="1098"/>
      <c r="P31" s="1098"/>
      <c r="Q31" s="1098"/>
      <c r="R31" s="1098"/>
      <c r="S31" s="1098"/>
      <c r="T31" s="1098"/>
      <c r="U31" s="1098"/>
      <c r="V31" s="1098"/>
      <c r="W31" s="1098"/>
      <c r="X31" s="1098"/>
      <c r="Y31" s="1098"/>
      <c r="Z31" s="1098"/>
      <c r="AA31" s="1098"/>
      <c r="AB31" s="1098"/>
      <c r="AC31" s="1"/>
      <c r="AD31" s="1"/>
      <c r="AE31" s="1"/>
      <c r="AF31" s="1"/>
      <c r="AG31" s="9"/>
      <c r="AH31" s="9"/>
      <c r="AI31" s="9"/>
      <c r="AJ31" s="9"/>
      <c r="AK31" s="9"/>
    </row>
    <row r="32" spans="1:37">
      <c r="A32" s="1185"/>
      <c r="B32" s="1185"/>
      <c r="C32" s="1"/>
      <c r="D32" s="1"/>
      <c r="E32" s="1"/>
      <c r="F32" s="1098"/>
      <c r="G32" s="1098"/>
      <c r="H32" s="1098"/>
      <c r="I32" s="1098"/>
      <c r="J32" s="1098"/>
      <c r="K32" s="1098"/>
      <c r="L32" s="1098"/>
      <c r="M32" s="1098"/>
      <c r="N32" s="1098"/>
      <c r="O32" s="1098"/>
      <c r="P32" s="1098"/>
      <c r="Q32" s="1098"/>
      <c r="R32" s="1098"/>
      <c r="S32" s="1098"/>
      <c r="T32" s="1098"/>
      <c r="U32" s="1098"/>
      <c r="V32" s="1098"/>
      <c r="W32" s="1098"/>
      <c r="X32" s="1098"/>
      <c r="Y32" s="1098"/>
      <c r="Z32" s="1098"/>
      <c r="AA32" s="1098"/>
      <c r="AB32" s="1098"/>
      <c r="AC32" s="1"/>
      <c r="AD32" s="7"/>
      <c r="AE32" s="1"/>
      <c r="AF32" s="1"/>
      <c r="AG32" s="8"/>
      <c r="AH32" s="8"/>
      <c r="AI32" s="8"/>
      <c r="AJ32" s="8"/>
      <c r="AK32" s="8"/>
    </row>
    <row r="33" spans="1:37">
      <c r="A33" s="1185"/>
      <c r="B33" s="1185"/>
      <c r="C33" s="548"/>
      <c r="D33" s="548"/>
      <c r="E33" s="548"/>
      <c r="F33" s="548"/>
      <c r="G33" s="548"/>
      <c r="H33" s="548"/>
      <c r="I33" s="548"/>
      <c r="J33" s="548"/>
      <c r="K33" s="548"/>
      <c r="L33" s="548"/>
      <c r="M33" s="548"/>
      <c r="N33" s="547"/>
      <c r="O33" s="547"/>
      <c r="P33" s="547"/>
      <c r="Q33" s="547"/>
      <c r="R33" s="547"/>
      <c r="S33" s="547"/>
      <c r="T33" s="547"/>
      <c r="U33" s="547"/>
      <c r="V33" s="547"/>
      <c r="W33" s="547"/>
      <c r="X33" s="1"/>
      <c r="Y33" s="542"/>
      <c r="Z33" s="542"/>
      <c r="AA33" s="542"/>
      <c r="AB33" s="1"/>
      <c r="AC33" s="1"/>
      <c r="AD33" s="1"/>
      <c r="AE33" s="1"/>
      <c r="AF33" s="1"/>
      <c r="AG33" s="547"/>
      <c r="AH33" s="547"/>
      <c r="AI33" s="547"/>
      <c r="AJ33" s="547"/>
      <c r="AK33" s="1"/>
    </row>
    <row r="34" spans="1:37">
      <c r="A34" s="1"/>
      <c r="B34" s="1086" t="s">
        <v>554</v>
      </c>
      <c r="C34" s="1086"/>
      <c r="D34" s="1086"/>
      <c r="E34" s="1086"/>
      <c r="F34" s="1086"/>
      <c r="G34" s="1086"/>
      <c r="H34" s="1086"/>
      <c r="I34" s="1086"/>
      <c r="J34" s="1086"/>
      <c r="K34" s="1086"/>
      <c r="L34" s="1086"/>
      <c r="M34" s="1086"/>
      <c r="N34" s="1086"/>
      <c r="O34" s="1086"/>
      <c r="P34" s="1086"/>
      <c r="Q34" s="1086"/>
      <c r="R34" s="1086"/>
      <c r="S34" s="547"/>
      <c r="T34" s="547"/>
      <c r="U34" s="547"/>
      <c r="V34" s="547"/>
      <c r="W34" s="547"/>
      <c r="X34" s="1"/>
      <c r="Y34" s="542"/>
      <c r="Z34" s="542"/>
      <c r="AA34" s="542"/>
      <c r="AB34" s="1"/>
      <c r="AC34" s="1"/>
      <c r="AD34" s="1"/>
      <c r="AE34" s="1"/>
      <c r="AF34" s="1"/>
      <c r="AG34" s="547"/>
      <c r="AH34" s="547"/>
      <c r="AI34" s="547"/>
      <c r="AJ34" s="547"/>
      <c r="AK34" s="1"/>
    </row>
    <row r="35" spans="1:37">
      <c r="A35" s="1"/>
      <c r="B35" s="1097" t="s">
        <v>526</v>
      </c>
      <c r="C35" s="1097"/>
      <c r="D35" s="1097"/>
      <c r="E35" s="1097"/>
      <c r="F35" s="1097"/>
      <c r="G35" s="1097"/>
      <c r="H35" s="1097"/>
      <c r="I35" s="1097"/>
      <c r="J35" s="1097"/>
      <c r="K35" s="1097"/>
      <c r="L35" s="1097"/>
      <c r="M35" s="1097"/>
      <c r="N35" s="1097"/>
      <c r="O35" s="1097"/>
      <c r="P35" s="1097"/>
      <c r="Q35" s="1097"/>
      <c r="R35" s="1097"/>
      <c r="S35" s="856"/>
      <c r="T35" s="547"/>
      <c r="U35" s="547"/>
      <c r="V35" s="547"/>
      <c r="W35" s="547"/>
      <c r="X35" s="1"/>
      <c r="Y35" s="542"/>
      <c r="Z35" s="542"/>
      <c r="AA35" s="542"/>
      <c r="AB35" s="1"/>
      <c r="AC35" s="1"/>
      <c r="AD35" s="1"/>
      <c r="AE35" s="1"/>
      <c r="AF35" s="1"/>
      <c r="AG35" s="547"/>
      <c r="AH35" s="547"/>
      <c r="AI35" s="547"/>
      <c r="AJ35" s="547"/>
      <c r="AK35" s="1"/>
    </row>
    <row r="36" spans="1:37">
      <c r="A36" s="1185"/>
      <c r="B36" s="1185"/>
      <c r="C36" s="548"/>
      <c r="D36" s="548"/>
      <c r="E36" s="548"/>
      <c r="F36" s="548"/>
      <c r="G36" s="548"/>
      <c r="H36" s="548"/>
      <c r="I36" s="548"/>
      <c r="J36" s="548"/>
      <c r="K36" s="548"/>
      <c r="L36" s="548"/>
      <c r="M36" s="548"/>
      <c r="N36" s="547"/>
      <c r="O36" s="547"/>
      <c r="P36" s="547"/>
      <c r="Q36" s="547"/>
      <c r="R36" s="547"/>
      <c r="S36" s="547"/>
      <c r="T36" s="547"/>
      <c r="U36" s="547"/>
      <c r="V36" s="547"/>
      <c r="W36" s="547"/>
      <c r="X36" s="547"/>
      <c r="Y36" s="547"/>
      <c r="Z36" s="547"/>
      <c r="AA36" s="547"/>
      <c r="AB36" s="547"/>
      <c r="AC36" s="547"/>
      <c r="AD36" s="547"/>
      <c r="AE36" s="547"/>
      <c r="AF36" s="1"/>
      <c r="AG36" s="547"/>
      <c r="AH36" s="547"/>
      <c r="AI36" s="547"/>
      <c r="AJ36" s="547"/>
      <c r="AK36" s="1"/>
    </row>
    <row r="37" spans="1:37">
      <c r="A37" s="1185"/>
      <c r="B37" s="1185"/>
      <c r="C37" s="548"/>
      <c r="D37" s="548"/>
      <c r="E37" s="548"/>
      <c r="F37" s="548"/>
      <c r="G37" s="548"/>
      <c r="H37" s="548"/>
      <c r="I37" s="548"/>
      <c r="J37" s="548"/>
      <c r="K37" s="548"/>
      <c r="L37" s="548"/>
      <c r="M37" s="548"/>
      <c r="N37" s="547"/>
      <c r="O37" s="547"/>
      <c r="P37" s="547"/>
      <c r="Q37" s="547"/>
      <c r="R37" s="547"/>
      <c r="S37" s="547"/>
      <c r="T37" s="547"/>
      <c r="U37" s="547"/>
      <c r="V37" s="547"/>
      <c r="W37" s="7" t="s">
        <v>194</v>
      </c>
      <c r="X37" s="547"/>
      <c r="Y37" s="547"/>
      <c r="Z37" s="547"/>
      <c r="AA37" s="547"/>
      <c r="AB37" s="547"/>
      <c r="AC37" s="547"/>
      <c r="AD37" s="547"/>
      <c r="AE37" s="547"/>
      <c r="AF37" s="547"/>
      <c r="AG37" s="1"/>
      <c r="AH37" s="1"/>
      <c r="AI37" s="1"/>
      <c r="AJ37" s="1"/>
      <c r="AK37" s="1"/>
    </row>
    <row r="38" spans="1:37" ht="13.9" customHeight="1">
      <c r="A38" s="1"/>
      <c r="B38" s="1088" t="s">
        <v>9</v>
      </c>
      <c r="C38" s="1088" t="s">
        <v>10</v>
      </c>
      <c r="D38" s="1079" t="s">
        <v>13</v>
      </c>
      <c r="E38" s="1080"/>
      <c r="F38" s="1080"/>
      <c r="G38" s="1080"/>
      <c r="H38" s="1081"/>
      <c r="I38" s="1079" t="s">
        <v>14</v>
      </c>
      <c r="J38" s="1080"/>
      <c r="K38" s="1080"/>
      <c r="L38" s="1080"/>
      <c r="M38" s="1081"/>
      <c r="N38" s="1079" t="s">
        <v>15</v>
      </c>
      <c r="O38" s="1080"/>
      <c r="P38" s="1080"/>
      <c r="Q38" s="1080"/>
      <c r="R38" s="1081"/>
      <c r="S38" s="1079" t="s">
        <v>16</v>
      </c>
      <c r="T38" s="1080"/>
      <c r="U38" s="1080"/>
      <c r="V38" s="1080"/>
      <c r="W38" s="1081"/>
      <c r="X38" s="1079" t="s">
        <v>17</v>
      </c>
      <c r="Y38" s="1080"/>
      <c r="Z38" s="1080"/>
      <c r="AA38" s="1080"/>
      <c r="AB38" s="1081"/>
      <c r="AC38" s="1"/>
      <c r="AD38" s="1"/>
      <c r="AE38" s="1"/>
      <c r="AF38" s="1"/>
      <c r="AG38" s="1"/>
      <c r="AH38" s="1"/>
      <c r="AI38" s="1"/>
      <c r="AJ38" s="1"/>
      <c r="AK38" s="1"/>
    </row>
    <row r="39" spans="1:37" ht="13.9" customHeight="1">
      <c r="A39" s="1"/>
      <c r="B39" s="1089"/>
      <c r="C39" s="1089"/>
      <c r="D39" s="1094" t="s">
        <v>215</v>
      </c>
      <c r="E39" s="1095"/>
      <c r="F39" s="1095"/>
      <c r="G39" s="1095"/>
      <c r="H39" s="1096"/>
      <c r="I39" s="1094" t="s">
        <v>215</v>
      </c>
      <c r="J39" s="1095"/>
      <c r="K39" s="1095"/>
      <c r="L39" s="1095"/>
      <c r="M39" s="1096"/>
      <c r="N39" s="1094" t="s">
        <v>215</v>
      </c>
      <c r="O39" s="1095"/>
      <c r="P39" s="1095"/>
      <c r="Q39" s="1095"/>
      <c r="R39" s="1096"/>
      <c r="S39" s="1094" t="s">
        <v>215</v>
      </c>
      <c r="T39" s="1095"/>
      <c r="U39" s="1095"/>
      <c r="V39" s="1095"/>
      <c r="W39" s="1096"/>
      <c r="X39" s="1094" t="s">
        <v>215</v>
      </c>
      <c r="Y39" s="1095"/>
      <c r="Z39" s="1095"/>
      <c r="AA39" s="1095"/>
      <c r="AB39" s="1096"/>
      <c r="AC39" s="1"/>
      <c r="AD39" s="1"/>
      <c r="AE39" s="1"/>
      <c r="AF39" s="1"/>
      <c r="AG39" s="1"/>
      <c r="AH39" s="1"/>
      <c r="AI39" s="1"/>
      <c r="AJ39" s="1"/>
      <c r="AK39" s="1"/>
    </row>
    <row r="40" spans="1:37" ht="55.15">
      <c r="A40" s="1"/>
      <c r="B40" s="1090"/>
      <c r="C40" s="1090"/>
      <c r="D40" s="537" t="s">
        <v>522</v>
      </c>
      <c r="E40" s="537" t="s">
        <v>491</v>
      </c>
      <c r="F40" s="537" t="s">
        <v>523</v>
      </c>
      <c r="G40" s="537" t="s">
        <v>531</v>
      </c>
      <c r="H40" s="537" t="s">
        <v>524</v>
      </c>
      <c r="I40" s="537" t="s">
        <v>522</v>
      </c>
      <c r="J40" s="537" t="s">
        <v>491</v>
      </c>
      <c r="K40" s="537" t="s">
        <v>523</v>
      </c>
      <c r="L40" s="537" t="s">
        <v>531</v>
      </c>
      <c r="M40" s="537" t="s">
        <v>524</v>
      </c>
      <c r="N40" s="537" t="s">
        <v>522</v>
      </c>
      <c r="O40" s="537" t="s">
        <v>491</v>
      </c>
      <c r="P40" s="537" t="s">
        <v>523</v>
      </c>
      <c r="Q40" s="537" t="s">
        <v>531</v>
      </c>
      <c r="R40" s="537" t="s">
        <v>524</v>
      </c>
      <c r="S40" s="537" t="s">
        <v>522</v>
      </c>
      <c r="T40" s="537" t="s">
        <v>491</v>
      </c>
      <c r="U40" s="537" t="s">
        <v>523</v>
      </c>
      <c r="V40" s="537" t="s">
        <v>531</v>
      </c>
      <c r="W40" s="537" t="s">
        <v>524</v>
      </c>
      <c r="X40" s="537" t="s">
        <v>522</v>
      </c>
      <c r="Y40" s="537" t="s">
        <v>491</v>
      </c>
      <c r="Z40" s="537" t="s">
        <v>523</v>
      </c>
      <c r="AA40" s="537" t="s">
        <v>531</v>
      </c>
      <c r="AB40" s="537" t="s">
        <v>524</v>
      </c>
      <c r="AC40" s="1"/>
      <c r="AD40" s="1"/>
      <c r="AE40" s="1"/>
      <c r="AF40" s="1"/>
      <c r="AG40" s="1"/>
      <c r="AH40" s="1"/>
      <c r="AI40" s="1"/>
      <c r="AJ40" s="1"/>
      <c r="AK40" s="1"/>
    </row>
    <row r="41" spans="1:37" ht="27.6">
      <c r="A41" s="1"/>
      <c r="B41" s="537"/>
      <c r="C41" s="537"/>
      <c r="D41" s="537" t="s">
        <v>204</v>
      </c>
      <c r="E41" s="537" t="s">
        <v>205</v>
      </c>
      <c r="F41" s="537" t="s">
        <v>315</v>
      </c>
      <c r="G41" s="537" t="s">
        <v>207</v>
      </c>
      <c r="H41" s="537" t="s">
        <v>532</v>
      </c>
      <c r="I41" s="537" t="s">
        <v>208</v>
      </c>
      <c r="J41" s="537" t="s">
        <v>495</v>
      </c>
      <c r="K41" s="537" t="s">
        <v>210</v>
      </c>
      <c r="L41" s="537" t="s">
        <v>211</v>
      </c>
      <c r="M41" s="537" t="s">
        <v>533</v>
      </c>
      <c r="N41" s="537" t="s">
        <v>497</v>
      </c>
      <c r="O41" s="537" t="s">
        <v>499</v>
      </c>
      <c r="P41" s="537" t="s">
        <v>500</v>
      </c>
      <c r="Q41" s="537" t="s">
        <v>501</v>
      </c>
      <c r="R41" s="537" t="s">
        <v>534</v>
      </c>
      <c r="S41" s="537" t="s">
        <v>504</v>
      </c>
      <c r="T41" s="537" t="s">
        <v>505</v>
      </c>
      <c r="U41" s="537" t="s">
        <v>506</v>
      </c>
      <c r="V41" s="537" t="s">
        <v>508</v>
      </c>
      <c r="W41" s="537" t="s">
        <v>535</v>
      </c>
      <c r="X41" s="537" t="s">
        <v>509</v>
      </c>
      <c r="Y41" s="537" t="s">
        <v>510</v>
      </c>
      <c r="Z41" s="537" t="s">
        <v>512</v>
      </c>
      <c r="AA41" s="537" t="s">
        <v>513</v>
      </c>
      <c r="AB41" s="537" t="s">
        <v>536</v>
      </c>
      <c r="AC41" s="1"/>
      <c r="AD41" s="1"/>
      <c r="AE41" s="1"/>
      <c r="AF41" s="1"/>
      <c r="AG41" s="1"/>
      <c r="AH41" s="1"/>
      <c r="AI41" s="1"/>
      <c r="AJ41" s="1"/>
      <c r="AK41" s="1"/>
    </row>
    <row r="42" spans="1:37">
      <c r="A42" s="1"/>
      <c r="B42" s="511">
        <v>1</v>
      </c>
      <c r="C42" s="512" t="s">
        <v>116</v>
      </c>
      <c r="D42" s="538"/>
      <c r="E42" s="538"/>
      <c r="F42" s="538"/>
      <c r="G42" s="538"/>
      <c r="H42" s="538"/>
      <c r="I42" s="538"/>
      <c r="J42" s="538"/>
      <c r="K42" s="538"/>
      <c r="L42" s="539"/>
      <c r="M42" s="538"/>
      <c r="N42" s="11"/>
      <c r="O42" s="11"/>
      <c r="P42" s="11"/>
      <c r="Q42" s="539"/>
      <c r="R42" s="11"/>
      <c r="S42" s="11"/>
      <c r="T42" s="11"/>
      <c r="U42" s="11"/>
      <c r="V42" s="539"/>
      <c r="W42" s="11"/>
      <c r="X42" s="11"/>
      <c r="Y42" s="11"/>
      <c r="Z42" s="11"/>
      <c r="AA42" s="539"/>
      <c r="AB42" s="11"/>
      <c r="AC42" s="1"/>
      <c r="AD42" s="1"/>
      <c r="AE42" s="1"/>
      <c r="AF42" s="1"/>
      <c r="AG42" s="1"/>
      <c r="AH42" s="1"/>
      <c r="AI42" s="1"/>
      <c r="AJ42" s="1"/>
      <c r="AK42" s="1"/>
    </row>
    <row r="43" spans="1:37">
      <c r="A43" s="1"/>
      <c r="B43" s="511">
        <f>+B42+1</f>
        <v>2</v>
      </c>
      <c r="C43" s="512" t="s">
        <v>117</v>
      </c>
      <c r="D43" s="538"/>
      <c r="E43" s="538"/>
      <c r="F43" s="538"/>
      <c r="G43" s="538"/>
      <c r="H43" s="538"/>
      <c r="I43" s="538"/>
      <c r="J43" s="538"/>
      <c r="K43" s="538"/>
      <c r="L43" s="539"/>
      <c r="M43" s="538"/>
      <c r="N43" s="11"/>
      <c r="O43" s="11"/>
      <c r="P43" s="11"/>
      <c r="Q43" s="539"/>
      <c r="R43" s="11"/>
      <c r="S43" s="11"/>
      <c r="T43" s="11"/>
      <c r="U43" s="11"/>
      <c r="V43" s="539"/>
      <c r="W43" s="11"/>
      <c r="X43" s="11"/>
      <c r="Y43" s="11"/>
      <c r="Z43" s="11"/>
      <c r="AA43" s="539"/>
      <c r="AB43" s="11"/>
      <c r="AC43" s="1"/>
      <c r="AD43" s="1"/>
      <c r="AE43" s="1"/>
      <c r="AF43" s="1"/>
      <c r="AG43" s="1"/>
      <c r="AH43" s="1"/>
      <c r="AI43" s="1"/>
      <c r="AJ43" s="1"/>
      <c r="AK43" s="1"/>
    </row>
    <row r="44" spans="1:37">
      <c r="A44" s="1"/>
      <c r="B44" s="511">
        <f t="shared" ref="B44:B47" si="1">+B43+1</f>
        <v>3</v>
      </c>
      <c r="C44" s="249" t="s">
        <v>118</v>
      </c>
      <c r="D44" s="538"/>
      <c r="E44" s="538"/>
      <c r="F44" s="538"/>
      <c r="G44" s="538"/>
      <c r="H44" s="538"/>
      <c r="I44" s="538"/>
      <c r="J44" s="538"/>
      <c r="K44" s="538"/>
      <c r="L44" s="540"/>
      <c r="M44" s="538"/>
      <c r="N44" s="11"/>
      <c r="O44" s="11"/>
      <c r="P44" s="11"/>
      <c r="Q44" s="540"/>
      <c r="R44" s="11"/>
      <c r="S44" s="11"/>
      <c r="T44" s="11"/>
      <c r="U44" s="11"/>
      <c r="V44" s="540"/>
      <c r="W44" s="11"/>
      <c r="X44" s="11"/>
      <c r="Y44" s="11"/>
      <c r="Z44" s="11"/>
      <c r="AA44" s="540"/>
      <c r="AB44" s="11"/>
      <c r="AC44" s="1"/>
      <c r="AD44" s="1"/>
      <c r="AE44" s="1"/>
      <c r="AF44" s="1"/>
      <c r="AG44" s="1"/>
      <c r="AH44" s="1"/>
      <c r="AI44" s="1"/>
      <c r="AJ44" s="1"/>
      <c r="AK44" s="1"/>
    </row>
    <row r="45" spans="1:37">
      <c r="A45" s="1"/>
      <c r="B45" s="511">
        <f t="shared" si="1"/>
        <v>4</v>
      </c>
      <c r="C45" s="512" t="s">
        <v>119</v>
      </c>
      <c r="D45" s="538"/>
      <c r="E45" s="538"/>
      <c r="F45" s="538"/>
      <c r="G45" s="538"/>
      <c r="H45" s="538"/>
      <c r="I45" s="538"/>
      <c r="J45" s="538"/>
      <c r="K45" s="538"/>
      <c r="L45" s="539"/>
      <c r="M45" s="538"/>
      <c r="N45" s="11"/>
      <c r="O45" s="11"/>
      <c r="P45" s="11"/>
      <c r="Q45" s="539"/>
      <c r="R45" s="11"/>
      <c r="S45" s="11"/>
      <c r="T45" s="11"/>
      <c r="U45" s="11"/>
      <c r="V45" s="539"/>
      <c r="W45" s="11"/>
      <c r="X45" s="11"/>
      <c r="Y45" s="11"/>
      <c r="Z45" s="11"/>
      <c r="AA45" s="539"/>
      <c r="AB45" s="11"/>
      <c r="AC45" s="1"/>
      <c r="AD45" s="1"/>
      <c r="AE45" s="1"/>
      <c r="AF45" s="1"/>
      <c r="AG45" s="1"/>
      <c r="AH45" s="1"/>
      <c r="AI45" s="1"/>
      <c r="AJ45" s="1"/>
      <c r="AK45" s="1"/>
    </row>
    <row r="46" spans="1:37">
      <c r="A46" s="1"/>
      <c r="B46" s="511">
        <f t="shared" si="1"/>
        <v>5</v>
      </c>
      <c r="C46" s="512" t="s">
        <v>120</v>
      </c>
      <c r="D46" s="538"/>
      <c r="E46" s="538"/>
      <c r="F46" s="538"/>
      <c r="G46" s="538"/>
      <c r="H46" s="538"/>
      <c r="I46" s="538"/>
      <c r="J46" s="538"/>
      <c r="K46" s="538"/>
      <c r="L46" s="539"/>
      <c r="M46" s="538"/>
      <c r="N46" s="11"/>
      <c r="O46" s="11"/>
      <c r="P46" s="11"/>
      <c r="Q46" s="539"/>
      <c r="R46" s="11"/>
      <c r="S46" s="11"/>
      <c r="T46" s="11"/>
      <c r="U46" s="11"/>
      <c r="V46" s="539"/>
      <c r="W46" s="11"/>
      <c r="X46" s="11"/>
      <c r="Y46" s="11"/>
      <c r="Z46" s="11"/>
      <c r="AA46" s="539"/>
      <c r="AB46" s="11"/>
      <c r="AC46" s="1"/>
      <c r="AD46" s="1"/>
      <c r="AE46" s="1"/>
      <c r="AF46" s="1"/>
      <c r="AG46" s="1"/>
      <c r="AH46" s="1"/>
      <c r="AI46" s="1"/>
      <c r="AJ46" s="1"/>
      <c r="AK46" s="1"/>
    </row>
    <row r="47" spans="1:37">
      <c r="A47" s="1"/>
      <c r="B47" s="511">
        <f t="shared" si="1"/>
        <v>6</v>
      </c>
      <c r="C47" s="512" t="s">
        <v>121</v>
      </c>
      <c r="D47" s="10"/>
      <c r="E47" s="10"/>
      <c r="F47" s="10"/>
      <c r="G47" s="10"/>
      <c r="H47" s="10"/>
      <c r="I47" s="10"/>
      <c r="J47" s="10"/>
      <c r="K47" s="10"/>
      <c r="L47" s="539"/>
      <c r="M47" s="10"/>
      <c r="N47" s="11"/>
      <c r="O47" s="543"/>
      <c r="P47" s="543"/>
      <c r="Q47" s="539"/>
      <c r="R47" s="11"/>
      <c r="S47" s="11"/>
      <c r="T47" s="543"/>
      <c r="U47" s="543"/>
      <c r="V47" s="539"/>
      <c r="W47" s="11"/>
      <c r="X47" s="11"/>
      <c r="Y47" s="543"/>
      <c r="Z47" s="543"/>
      <c r="AA47" s="539"/>
      <c r="AB47" s="11"/>
      <c r="AC47" s="1"/>
      <c r="AD47" s="1"/>
      <c r="AE47" s="1"/>
      <c r="AF47" s="1"/>
      <c r="AG47" s="1"/>
      <c r="AH47" s="1"/>
      <c r="AI47" s="1"/>
      <c r="AJ47" s="1"/>
      <c r="AK47" s="1"/>
    </row>
    <row r="48" spans="1:37">
      <c r="A48" s="1"/>
      <c r="B48" s="544"/>
      <c r="C48" s="545" t="s">
        <v>302</v>
      </c>
      <c r="D48" s="545"/>
      <c r="E48" s="545"/>
      <c r="F48" s="545"/>
      <c r="G48" s="545"/>
      <c r="H48" s="545"/>
      <c r="I48" s="545"/>
      <c r="J48" s="545"/>
      <c r="K48" s="545"/>
      <c r="L48" s="541"/>
      <c r="M48" s="545"/>
      <c r="N48" s="544"/>
      <c r="O48" s="544"/>
      <c r="P48" s="544"/>
      <c r="Q48" s="541"/>
      <c r="R48" s="544"/>
      <c r="S48" s="544"/>
      <c r="T48" s="544"/>
      <c r="U48" s="544"/>
      <c r="V48" s="541"/>
      <c r="W48" s="544"/>
      <c r="X48" s="544"/>
      <c r="Y48" s="544"/>
      <c r="Z48" s="544"/>
      <c r="AA48" s="541"/>
      <c r="AB48" s="544"/>
      <c r="AC48" s="1"/>
      <c r="AD48" s="1"/>
      <c r="AE48" s="1"/>
      <c r="AF48" s="1"/>
      <c r="AG48" s="1"/>
      <c r="AH48" s="1"/>
      <c r="AI48" s="1"/>
      <c r="AJ48" s="1"/>
      <c r="AK48" s="1"/>
    </row>
    <row r="49" spans="1:37">
      <c r="A49" s="1185"/>
      <c r="B49" s="1185"/>
      <c r="C49" s="548"/>
      <c r="D49" s="548"/>
      <c r="E49" s="548"/>
      <c r="F49" s="548"/>
      <c r="G49" s="548"/>
      <c r="H49" s="548"/>
      <c r="I49" s="548"/>
      <c r="J49" s="548"/>
      <c r="K49" s="548"/>
      <c r="L49" s="548"/>
      <c r="M49" s="548"/>
      <c r="N49" s="547"/>
      <c r="O49" s="547"/>
      <c r="P49" s="547"/>
      <c r="Q49" s="547"/>
      <c r="R49" s="547"/>
      <c r="S49" s="547"/>
      <c r="T49" s="547"/>
      <c r="U49" s="547"/>
      <c r="V49" s="547"/>
      <c r="W49" s="547"/>
      <c r="X49" s="547"/>
      <c r="Y49" s="547"/>
      <c r="Z49" s="547"/>
      <c r="AA49" s="547"/>
      <c r="AB49" s="547"/>
      <c r="AC49" s="1"/>
      <c r="AD49" s="1"/>
      <c r="AE49" s="1"/>
      <c r="AF49" s="1"/>
      <c r="AG49" s="1"/>
      <c r="AH49" s="1"/>
      <c r="AI49" s="1"/>
      <c r="AJ49" s="1"/>
      <c r="AK49" s="1"/>
    </row>
    <row r="50" spans="1:37">
      <c r="A50" s="1185"/>
      <c r="B50" s="118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c r="A51" s="1"/>
      <c r="B51" s="938" t="s">
        <v>527</v>
      </c>
      <c r="C51" s="938"/>
      <c r="D51" s="1"/>
      <c r="E51" s="1"/>
      <c r="F51" s="1098" t="s">
        <v>411</v>
      </c>
      <c r="G51" s="1098"/>
      <c r="H51" s="1098"/>
      <c r="I51" s="1098"/>
      <c r="J51" s="1098"/>
      <c r="K51" s="1098"/>
      <c r="L51" s="1098"/>
      <c r="M51" s="1098"/>
      <c r="N51" s="1098"/>
      <c r="O51" s="1098"/>
      <c r="P51" s="1098"/>
      <c r="Q51" s="1098"/>
      <c r="R51" s="1098"/>
      <c r="S51" s="1098"/>
      <c r="T51" s="1098"/>
      <c r="U51" s="1098"/>
      <c r="V51" s="1098"/>
      <c r="W51" s="1098"/>
      <c r="X51" s="1098"/>
      <c r="Y51" s="1098"/>
      <c r="Z51" s="1098"/>
      <c r="AA51" s="1098"/>
      <c r="AB51" s="1098"/>
      <c r="AC51" s="1"/>
      <c r="AD51" s="1"/>
      <c r="AE51" s="1"/>
      <c r="AF51" s="1"/>
      <c r="AG51" s="1"/>
      <c r="AH51" s="1"/>
      <c r="AI51" s="1"/>
      <c r="AJ51" s="1"/>
      <c r="AK51" s="1"/>
    </row>
    <row r="52" spans="1:37">
      <c r="A52" s="1185"/>
      <c r="B52" s="1185"/>
      <c r="C52" s="1"/>
      <c r="D52" s="1"/>
      <c r="E52" s="1"/>
      <c r="F52" s="1098"/>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
      <c r="AD52" s="1"/>
      <c r="AE52" s="1"/>
      <c r="AF52" s="1"/>
      <c r="AG52" s="1"/>
      <c r="AH52" s="1"/>
      <c r="AI52" s="1"/>
      <c r="AJ52" s="1"/>
      <c r="AK52" s="1"/>
    </row>
    <row r="53" spans="1:37">
      <c r="A53" s="1185"/>
      <c r="B53" s="1185"/>
      <c r="C53" s="1"/>
      <c r="D53" s="1"/>
      <c r="E53" s="1"/>
      <c r="F53" s="1098"/>
      <c r="G53" s="1098"/>
      <c r="H53" s="1098"/>
      <c r="I53" s="1098"/>
      <c r="J53" s="1098"/>
      <c r="K53" s="1098"/>
      <c r="L53" s="1098"/>
      <c r="M53" s="1098"/>
      <c r="N53" s="1098"/>
      <c r="O53" s="1098"/>
      <c r="P53" s="1098"/>
      <c r="Q53" s="1098"/>
      <c r="R53" s="1098"/>
      <c r="S53" s="1098"/>
      <c r="T53" s="1098"/>
      <c r="U53" s="1098"/>
      <c r="V53" s="1098"/>
      <c r="W53" s="1098"/>
      <c r="X53" s="1098"/>
      <c r="Y53" s="1098"/>
      <c r="Z53" s="1098"/>
      <c r="AA53" s="1098"/>
      <c r="AB53" s="1098"/>
      <c r="AC53" s="1"/>
      <c r="AD53" s="7"/>
      <c r="AE53" s="1"/>
      <c r="AF53" s="1"/>
      <c r="AG53" s="1"/>
      <c r="AH53" s="1"/>
      <c r="AI53" s="1"/>
      <c r="AJ53" s="1"/>
      <c r="AK53" s="1"/>
    </row>
    <row r="54" spans="1:37">
      <c r="A54" s="1185"/>
      <c r="B54" s="1185"/>
      <c r="C54" s="548"/>
      <c r="D54" s="548"/>
      <c r="E54" s="548"/>
      <c r="F54" s="1098"/>
      <c r="G54" s="1098"/>
      <c r="H54" s="1098"/>
      <c r="I54" s="1098"/>
      <c r="J54" s="1098"/>
      <c r="K54" s="1098"/>
      <c r="L54" s="1098"/>
      <c r="M54" s="1098"/>
      <c r="N54" s="1098"/>
      <c r="O54" s="1098"/>
      <c r="P54" s="1098"/>
      <c r="Q54" s="1098"/>
      <c r="R54" s="1098"/>
      <c r="S54" s="1098"/>
      <c r="T54" s="1098"/>
      <c r="U54" s="1098"/>
      <c r="V54" s="1098"/>
      <c r="W54" s="1098"/>
      <c r="X54" s="1098"/>
      <c r="Y54" s="1098"/>
      <c r="Z54" s="1098"/>
      <c r="AA54" s="1098"/>
      <c r="AB54" s="1098"/>
      <c r="AC54" s="1"/>
      <c r="AD54" s="1"/>
      <c r="AE54" s="1"/>
      <c r="AF54" s="1"/>
      <c r="AG54" s="1"/>
      <c r="AH54" s="1"/>
      <c r="AI54" s="1"/>
      <c r="AJ54" s="1"/>
      <c r="AK54" s="1"/>
    </row>
    <row r="55" spans="1:37">
      <c r="A55" s="1"/>
      <c r="B55" s="1099" t="s">
        <v>555</v>
      </c>
      <c r="C55" s="1099"/>
      <c r="D55" s="549"/>
      <c r="E55" s="549"/>
      <c r="F55" s="1098"/>
      <c r="G55" s="1098"/>
      <c r="H55" s="1098"/>
      <c r="I55" s="1098"/>
      <c r="J55" s="1098"/>
      <c r="K55" s="1098"/>
      <c r="L55" s="1098"/>
      <c r="M55" s="1098"/>
      <c r="N55" s="1098"/>
      <c r="O55" s="1098"/>
      <c r="P55" s="1098"/>
      <c r="Q55" s="1098"/>
      <c r="R55" s="1098"/>
      <c r="S55" s="1098"/>
      <c r="T55" s="1098"/>
      <c r="U55" s="1098"/>
      <c r="V55" s="1098"/>
      <c r="W55" s="1098"/>
      <c r="X55" s="1098"/>
      <c r="Y55" s="1098"/>
      <c r="Z55" s="1098"/>
      <c r="AA55" s="1098"/>
      <c r="AB55" s="1098"/>
      <c r="AC55" s="1"/>
      <c r="AD55" s="1"/>
      <c r="AE55" s="1"/>
      <c r="AF55" s="1"/>
      <c r="AG55" s="1"/>
      <c r="AH55" s="1"/>
      <c r="AI55" s="1"/>
      <c r="AJ55" s="1"/>
      <c r="AK55" s="1"/>
    </row>
    <row r="56" spans="1:37">
      <c r="A56" s="1185"/>
      <c r="B56" s="1185"/>
      <c r="C56" s="548"/>
      <c r="D56" s="548"/>
      <c r="E56" s="548"/>
      <c r="F56" s="548"/>
      <c r="G56" s="548"/>
      <c r="H56" s="548"/>
      <c r="I56" s="548"/>
      <c r="J56" s="548"/>
      <c r="K56" s="548"/>
      <c r="L56" s="548"/>
      <c r="M56" s="548"/>
      <c r="N56" s="547"/>
      <c r="O56" s="547"/>
      <c r="P56" s="547"/>
      <c r="Q56" s="547"/>
      <c r="R56" s="547"/>
      <c r="S56" s="547"/>
      <c r="T56" s="547"/>
      <c r="U56" s="547"/>
      <c r="V56" s="547"/>
      <c r="W56" s="547"/>
      <c r="X56" s="547"/>
      <c r="Y56" s="547"/>
      <c r="Z56" s="547"/>
      <c r="AA56" s="547"/>
      <c r="AB56" s="547"/>
      <c r="AC56" s="547"/>
      <c r="AD56" s="547"/>
      <c r="AE56" s="547"/>
      <c r="AF56" s="547"/>
      <c r="AG56" s="1"/>
      <c r="AH56" s="1"/>
      <c r="AI56" s="1"/>
      <c r="AJ56" s="1"/>
      <c r="AK56" s="1"/>
    </row>
    <row r="57" spans="1:37">
      <c r="A57" s="1185"/>
      <c r="B57" s="1185"/>
      <c r="C57" s="548"/>
      <c r="D57" s="548"/>
      <c r="E57" s="548"/>
      <c r="F57" s="548"/>
      <c r="G57" s="548"/>
      <c r="H57" s="548"/>
      <c r="I57" s="548"/>
      <c r="J57" s="548"/>
      <c r="K57" s="548"/>
      <c r="L57" s="548"/>
      <c r="M57" s="548"/>
      <c r="N57" s="547"/>
      <c r="O57" s="547"/>
      <c r="P57" s="547"/>
      <c r="Q57" s="547"/>
      <c r="R57" s="547"/>
      <c r="S57" s="547"/>
      <c r="T57" s="547"/>
      <c r="U57" s="547"/>
      <c r="V57" s="547"/>
      <c r="W57" s="547"/>
      <c r="X57" s="547"/>
      <c r="Y57" s="547"/>
      <c r="Z57" s="547"/>
      <c r="AA57" s="547"/>
      <c r="AB57" s="7" t="s">
        <v>194</v>
      </c>
      <c r="AC57" s="547"/>
      <c r="AD57" s="547"/>
      <c r="AE57" s="547"/>
      <c r="AF57" s="547"/>
      <c r="AG57" s="1"/>
      <c r="AH57" s="1"/>
      <c r="AI57" s="1"/>
      <c r="AJ57" s="1"/>
      <c r="AK57" s="1"/>
    </row>
    <row r="58" spans="1:37" ht="13.9" customHeight="1">
      <c r="A58" s="1"/>
      <c r="B58" s="1088" t="s">
        <v>9</v>
      </c>
      <c r="C58" s="1088" t="s">
        <v>10</v>
      </c>
      <c r="D58" s="1079" t="s">
        <v>13</v>
      </c>
      <c r="E58" s="1080"/>
      <c r="F58" s="1080"/>
      <c r="G58" s="1080"/>
      <c r="H58" s="1081"/>
      <c r="I58" s="1079" t="s">
        <v>14</v>
      </c>
      <c r="J58" s="1080"/>
      <c r="K58" s="1080"/>
      <c r="L58" s="1080"/>
      <c r="M58" s="1081"/>
      <c r="N58" s="1079" t="s">
        <v>15</v>
      </c>
      <c r="O58" s="1080"/>
      <c r="P58" s="1080"/>
      <c r="Q58" s="1080"/>
      <c r="R58" s="1081"/>
      <c r="S58" s="1079" t="s">
        <v>16</v>
      </c>
      <c r="T58" s="1080"/>
      <c r="U58" s="1080"/>
      <c r="V58" s="1080"/>
      <c r="W58" s="1081"/>
      <c r="X58" s="1079" t="s">
        <v>17</v>
      </c>
      <c r="Y58" s="1080"/>
      <c r="Z58" s="1080"/>
      <c r="AA58" s="1080"/>
      <c r="AB58" s="1081"/>
      <c r="AC58" s="547"/>
      <c r="AD58" s="547"/>
      <c r="AE58" s="547"/>
      <c r="AF58" s="547"/>
      <c r="AG58" s="1"/>
      <c r="AH58" s="1"/>
      <c r="AI58" s="1"/>
      <c r="AJ58" s="1"/>
      <c r="AK58" s="1"/>
    </row>
    <row r="59" spans="1:37" ht="13.9" customHeight="1">
      <c r="A59" s="1"/>
      <c r="B59" s="1089"/>
      <c r="C59" s="1089"/>
      <c r="D59" s="1094" t="s">
        <v>215</v>
      </c>
      <c r="E59" s="1095"/>
      <c r="F59" s="1095"/>
      <c r="G59" s="1095"/>
      <c r="H59" s="1096"/>
      <c r="I59" s="1094" t="s">
        <v>215</v>
      </c>
      <c r="J59" s="1095"/>
      <c r="K59" s="1095"/>
      <c r="L59" s="1095"/>
      <c r="M59" s="1096"/>
      <c r="N59" s="1094" t="s">
        <v>215</v>
      </c>
      <c r="O59" s="1095"/>
      <c r="P59" s="1095"/>
      <c r="Q59" s="1095"/>
      <c r="R59" s="1096"/>
      <c r="S59" s="1094" t="s">
        <v>215</v>
      </c>
      <c r="T59" s="1095"/>
      <c r="U59" s="1095"/>
      <c r="V59" s="1095"/>
      <c r="W59" s="1096"/>
      <c r="X59" s="1094" t="s">
        <v>215</v>
      </c>
      <c r="Y59" s="1095"/>
      <c r="Z59" s="1095"/>
      <c r="AA59" s="1095"/>
      <c r="AB59" s="1096"/>
      <c r="AC59" s="547"/>
      <c r="AD59" s="547"/>
      <c r="AE59" s="547"/>
      <c r="AF59" s="547"/>
      <c r="AG59" s="1"/>
      <c r="AH59" s="1"/>
      <c r="AI59" s="1"/>
      <c r="AJ59" s="1"/>
      <c r="AK59" s="1"/>
    </row>
    <row r="60" spans="1:37" ht="41.45">
      <c r="A60" s="1"/>
      <c r="B60" s="1090"/>
      <c r="C60" s="1090"/>
      <c r="D60" s="537" t="s">
        <v>490</v>
      </c>
      <c r="E60" s="537" t="s">
        <v>491</v>
      </c>
      <c r="F60" s="537" t="s">
        <v>523</v>
      </c>
      <c r="G60" s="537" t="s">
        <v>531</v>
      </c>
      <c r="H60" s="537" t="s">
        <v>493</v>
      </c>
      <c r="I60" s="537" t="s">
        <v>490</v>
      </c>
      <c r="J60" s="537" t="s">
        <v>491</v>
      </c>
      <c r="K60" s="537" t="s">
        <v>523</v>
      </c>
      <c r="L60" s="537" t="s">
        <v>531</v>
      </c>
      <c r="M60" s="537" t="s">
        <v>493</v>
      </c>
      <c r="N60" s="537" t="s">
        <v>490</v>
      </c>
      <c r="O60" s="537" t="s">
        <v>491</v>
      </c>
      <c r="P60" s="537" t="s">
        <v>523</v>
      </c>
      <c r="Q60" s="537" t="s">
        <v>531</v>
      </c>
      <c r="R60" s="537" t="s">
        <v>493</v>
      </c>
      <c r="S60" s="537" t="s">
        <v>490</v>
      </c>
      <c r="T60" s="537" t="s">
        <v>491</v>
      </c>
      <c r="U60" s="537" t="s">
        <v>523</v>
      </c>
      <c r="V60" s="537" t="s">
        <v>531</v>
      </c>
      <c r="W60" s="537" t="s">
        <v>493</v>
      </c>
      <c r="X60" s="537" t="s">
        <v>490</v>
      </c>
      <c r="Y60" s="537" t="s">
        <v>491</v>
      </c>
      <c r="Z60" s="537" t="s">
        <v>523</v>
      </c>
      <c r="AA60" s="537" t="s">
        <v>531</v>
      </c>
      <c r="AB60" s="537" t="s">
        <v>493</v>
      </c>
      <c r="AC60" s="547"/>
      <c r="AD60" s="547"/>
      <c r="AE60" s="547"/>
      <c r="AF60" s="547"/>
      <c r="AG60" s="1"/>
      <c r="AH60" s="1"/>
      <c r="AI60" s="1"/>
      <c r="AJ60" s="1"/>
      <c r="AK60" s="1"/>
    </row>
    <row r="61" spans="1:37" ht="27.6">
      <c r="A61" s="1"/>
      <c r="B61" s="537"/>
      <c r="C61" s="537"/>
      <c r="D61" s="537" t="s">
        <v>204</v>
      </c>
      <c r="E61" s="537" t="s">
        <v>205</v>
      </c>
      <c r="F61" s="537" t="s">
        <v>315</v>
      </c>
      <c r="G61" s="537" t="s">
        <v>207</v>
      </c>
      <c r="H61" s="537" t="s">
        <v>532</v>
      </c>
      <c r="I61" s="537" t="s">
        <v>208</v>
      </c>
      <c r="J61" s="537" t="s">
        <v>495</v>
      </c>
      <c r="K61" s="537" t="s">
        <v>210</v>
      </c>
      <c r="L61" s="537" t="s">
        <v>211</v>
      </c>
      <c r="M61" s="537" t="s">
        <v>533</v>
      </c>
      <c r="N61" s="537" t="s">
        <v>497</v>
      </c>
      <c r="O61" s="537" t="s">
        <v>499</v>
      </c>
      <c r="P61" s="537" t="s">
        <v>500</v>
      </c>
      <c r="Q61" s="537" t="s">
        <v>501</v>
      </c>
      <c r="R61" s="537" t="s">
        <v>534</v>
      </c>
      <c r="S61" s="537" t="s">
        <v>504</v>
      </c>
      <c r="T61" s="537" t="s">
        <v>505</v>
      </c>
      <c r="U61" s="537" t="s">
        <v>506</v>
      </c>
      <c r="V61" s="537" t="s">
        <v>508</v>
      </c>
      <c r="W61" s="537" t="s">
        <v>535</v>
      </c>
      <c r="X61" s="537" t="s">
        <v>509</v>
      </c>
      <c r="Y61" s="537" t="s">
        <v>510</v>
      </c>
      <c r="Z61" s="537" t="s">
        <v>512</v>
      </c>
      <c r="AA61" s="537" t="s">
        <v>513</v>
      </c>
      <c r="AB61" s="537" t="s">
        <v>536</v>
      </c>
      <c r="AC61" s="547"/>
      <c r="AD61" s="547"/>
      <c r="AE61" s="547"/>
      <c r="AF61" s="547"/>
      <c r="AG61" s="1"/>
      <c r="AH61" s="1"/>
      <c r="AI61" s="1"/>
      <c r="AJ61" s="1"/>
      <c r="AK61" s="1"/>
    </row>
    <row r="62" spans="1:37">
      <c r="A62" s="1"/>
      <c r="B62" s="511">
        <v>1</v>
      </c>
      <c r="C62" s="512" t="s">
        <v>116</v>
      </c>
      <c r="D62" s="538"/>
      <c r="E62" s="538"/>
      <c r="F62" s="538"/>
      <c r="G62" s="538"/>
      <c r="H62" s="538"/>
      <c r="I62" s="538"/>
      <c r="J62" s="538"/>
      <c r="K62" s="538"/>
      <c r="L62" s="539"/>
      <c r="M62" s="538"/>
      <c r="N62" s="11"/>
      <c r="O62" s="11"/>
      <c r="P62" s="11"/>
      <c r="Q62" s="539"/>
      <c r="R62" s="11"/>
      <c r="S62" s="11"/>
      <c r="T62" s="11"/>
      <c r="U62" s="11"/>
      <c r="V62" s="539"/>
      <c r="W62" s="11"/>
      <c r="X62" s="11"/>
      <c r="Y62" s="11"/>
      <c r="Z62" s="11"/>
      <c r="AA62" s="539"/>
      <c r="AB62" s="11"/>
      <c r="AC62" s="547"/>
      <c r="AD62" s="547"/>
      <c r="AE62" s="547"/>
      <c r="AF62" s="547"/>
      <c r="AG62" s="1"/>
      <c r="AH62" s="1"/>
      <c r="AI62" s="1"/>
      <c r="AJ62" s="1"/>
      <c r="AK62" s="1"/>
    </row>
    <row r="63" spans="1:37">
      <c r="A63" s="1"/>
      <c r="B63" s="511">
        <f>+B62+1</f>
        <v>2</v>
      </c>
      <c r="C63" s="512" t="s">
        <v>117</v>
      </c>
      <c r="D63" s="538"/>
      <c r="E63" s="538"/>
      <c r="F63" s="538"/>
      <c r="G63" s="538"/>
      <c r="H63" s="538"/>
      <c r="I63" s="538"/>
      <c r="J63" s="538"/>
      <c r="K63" s="538"/>
      <c r="L63" s="539"/>
      <c r="M63" s="538"/>
      <c r="N63" s="11"/>
      <c r="O63" s="11"/>
      <c r="P63" s="11"/>
      <c r="Q63" s="539"/>
      <c r="R63" s="11"/>
      <c r="S63" s="11"/>
      <c r="T63" s="11"/>
      <c r="U63" s="11"/>
      <c r="V63" s="539"/>
      <c r="W63" s="11"/>
      <c r="X63" s="11"/>
      <c r="Y63" s="11"/>
      <c r="Z63" s="11"/>
      <c r="AA63" s="539"/>
      <c r="AB63" s="11"/>
      <c r="AC63" s="547"/>
      <c r="AD63" s="547"/>
      <c r="AE63" s="547"/>
      <c r="AF63" s="547"/>
      <c r="AG63" s="1"/>
      <c r="AH63" s="1"/>
      <c r="AI63" s="1"/>
      <c r="AJ63" s="1"/>
      <c r="AK63" s="1"/>
    </row>
    <row r="64" spans="1:37">
      <c r="A64" s="1"/>
      <c r="B64" s="511">
        <f t="shared" ref="B64:B67" si="2">+B63+1</f>
        <v>3</v>
      </c>
      <c r="C64" s="249" t="s">
        <v>118</v>
      </c>
      <c r="D64" s="538"/>
      <c r="E64" s="538"/>
      <c r="F64" s="538"/>
      <c r="G64" s="538"/>
      <c r="H64" s="538"/>
      <c r="I64" s="538"/>
      <c r="J64" s="538"/>
      <c r="K64" s="538"/>
      <c r="L64" s="540"/>
      <c r="M64" s="538"/>
      <c r="N64" s="11"/>
      <c r="O64" s="11"/>
      <c r="P64" s="11"/>
      <c r="Q64" s="540"/>
      <c r="R64" s="11"/>
      <c r="S64" s="11"/>
      <c r="T64" s="11"/>
      <c r="U64" s="11"/>
      <c r="V64" s="540"/>
      <c r="W64" s="11"/>
      <c r="X64" s="11"/>
      <c r="Y64" s="11"/>
      <c r="Z64" s="11"/>
      <c r="AA64" s="540"/>
      <c r="AB64" s="11"/>
      <c r="AC64" s="547"/>
      <c r="AD64" s="547"/>
      <c r="AE64" s="547"/>
      <c r="AF64" s="547"/>
      <c r="AG64" s="1"/>
      <c r="AH64" s="1"/>
      <c r="AI64" s="1"/>
      <c r="AJ64" s="1"/>
      <c r="AK64" s="1"/>
    </row>
    <row r="65" spans="1:37">
      <c r="A65" s="1"/>
      <c r="B65" s="511">
        <f t="shared" si="2"/>
        <v>4</v>
      </c>
      <c r="C65" s="512" t="s">
        <v>119</v>
      </c>
      <c r="D65" s="538"/>
      <c r="E65" s="538"/>
      <c r="F65" s="538"/>
      <c r="G65" s="538"/>
      <c r="H65" s="538"/>
      <c r="I65" s="538"/>
      <c r="J65" s="538"/>
      <c r="K65" s="538"/>
      <c r="L65" s="539"/>
      <c r="M65" s="538"/>
      <c r="N65" s="11"/>
      <c r="O65" s="11"/>
      <c r="P65" s="11"/>
      <c r="Q65" s="539"/>
      <c r="R65" s="11"/>
      <c r="S65" s="11"/>
      <c r="T65" s="11"/>
      <c r="U65" s="11"/>
      <c r="V65" s="539"/>
      <c r="W65" s="11"/>
      <c r="X65" s="11"/>
      <c r="Y65" s="11"/>
      <c r="Z65" s="11"/>
      <c r="AA65" s="539"/>
      <c r="AB65" s="11"/>
      <c r="AC65" s="547"/>
      <c r="AD65" s="547"/>
      <c r="AE65" s="547"/>
      <c r="AF65" s="547"/>
      <c r="AG65" s="1"/>
      <c r="AH65" s="1"/>
      <c r="AI65" s="1"/>
      <c r="AJ65" s="1"/>
      <c r="AK65" s="1"/>
    </row>
    <row r="66" spans="1:37">
      <c r="A66" s="1"/>
      <c r="B66" s="511">
        <f t="shared" si="2"/>
        <v>5</v>
      </c>
      <c r="C66" s="512" t="s">
        <v>120</v>
      </c>
      <c r="D66" s="538"/>
      <c r="E66" s="538"/>
      <c r="F66" s="538"/>
      <c r="G66" s="538"/>
      <c r="H66" s="538"/>
      <c r="I66" s="538"/>
      <c r="J66" s="538"/>
      <c r="K66" s="538"/>
      <c r="L66" s="539"/>
      <c r="M66" s="538"/>
      <c r="N66" s="11"/>
      <c r="O66" s="11"/>
      <c r="P66" s="11"/>
      <c r="Q66" s="539"/>
      <c r="R66" s="11"/>
      <c r="S66" s="11"/>
      <c r="T66" s="11"/>
      <c r="U66" s="11"/>
      <c r="V66" s="539"/>
      <c r="W66" s="11"/>
      <c r="X66" s="11"/>
      <c r="Y66" s="11"/>
      <c r="Z66" s="11"/>
      <c r="AA66" s="539"/>
      <c r="AB66" s="11"/>
      <c r="AC66" s="547"/>
      <c r="AD66" s="547"/>
      <c r="AE66" s="547"/>
      <c r="AF66" s="547"/>
      <c r="AG66" s="1"/>
      <c r="AH66" s="1"/>
      <c r="AI66" s="1"/>
      <c r="AJ66" s="1"/>
      <c r="AK66" s="1"/>
    </row>
    <row r="67" spans="1:37">
      <c r="A67" s="1"/>
      <c r="B67" s="511">
        <f t="shared" si="2"/>
        <v>6</v>
      </c>
      <c r="C67" s="512" t="s">
        <v>121</v>
      </c>
      <c r="D67" s="10"/>
      <c r="E67" s="10"/>
      <c r="F67" s="10"/>
      <c r="G67" s="10"/>
      <c r="H67" s="10"/>
      <c r="I67" s="10"/>
      <c r="J67" s="10"/>
      <c r="K67" s="10"/>
      <c r="L67" s="539"/>
      <c r="M67" s="10"/>
      <c r="N67" s="11"/>
      <c r="O67" s="543"/>
      <c r="P67" s="543"/>
      <c r="Q67" s="539"/>
      <c r="R67" s="11"/>
      <c r="S67" s="11"/>
      <c r="T67" s="543"/>
      <c r="U67" s="543"/>
      <c r="V67" s="539"/>
      <c r="W67" s="11"/>
      <c r="X67" s="11"/>
      <c r="Y67" s="543"/>
      <c r="Z67" s="543"/>
      <c r="AA67" s="539"/>
      <c r="AB67" s="11"/>
      <c r="AC67" s="547"/>
      <c r="AD67" s="547"/>
      <c r="AE67" s="547"/>
      <c r="AF67" s="547"/>
      <c r="AG67" s="1"/>
      <c r="AH67" s="1"/>
      <c r="AI67" s="1"/>
      <c r="AJ67" s="1"/>
      <c r="AK67" s="1"/>
    </row>
    <row r="68" spans="1:37">
      <c r="A68" s="1"/>
      <c r="B68" s="544"/>
      <c r="C68" s="545" t="s">
        <v>302</v>
      </c>
      <c r="D68" s="545"/>
      <c r="E68" s="545"/>
      <c r="F68" s="545"/>
      <c r="G68" s="545"/>
      <c r="H68" s="545"/>
      <c r="I68" s="545"/>
      <c r="J68" s="545"/>
      <c r="K68" s="545"/>
      <c r="L68" s="541"/>
      <c r="M68" s="545"/>
      <c r="N68" s="544"/>
      <c r="O68" s="544"/>
      <c r="P68" s="544"/>
      <c r="Q68" s="541"/>
      <c r="R68" s="544"/>
      <c r="S68" s="544"/>
      <c r="T68" s="544"/>
      <c r="U68" s="544"/>
      <c r="V68" s="541"/>
      <c r="W68" s="544"/>
      <c r="X68" s="544"/>
      <c r="Y68" s="544"/>
      <c r="Z68" s="544"/>
      <c r="AA68" s="541"/>
      <c r="AB68" s="544"/>
      <c r="AC68" s="547"/>
      <c r="AD68" s="547"/>
      <c r="AE68" s="547"/>
      <c r="AF68" s="547"/>
      <c r="AG68" s="1"/>
      <c r="AH68" s="1"/>
      <c r="AI68" s="1"/>
      <c r="AJ68" s="1"/>
      <c r="AK68" s="1"/>
    </row>
  </sheetData>
  <mergeCells count="67">
    <mergeCell ref="F51:AB55"/>
    <mergeCell ref="B2:AB2"/>
    <mergeCell ref="B3:AB3"/>
    <mergeCell ref="B4:AB4"/>
    <mergeCell ref="B34:R34"/>
    <mergeCell ref="A54:B54"/>
    <mergeCell ref="B55:C55"/>
    <mergeCell ref="N38:R38"/>
    <mergeCell ref="S38:W38"/>
    <mergeCell ref="X38:AB38"/>
    <mergeCell ref="D39:H39"/>
    <mergeCell ref="I39:M39"/>
    <mergeCell ref="N39:R39"/>
    <mergeCell ref="S39:W39"/>
    <mergeCell ref="D59:H59"/>
    <mergeCell ref="I59:M59"/>
    <mergeCell ref="N59:R59"/>
    <mergeCell ref="S59:W59"/>
    <mergeCell ref="X59:AB59"/>
    <mergeCell ref="D58:H58"/>
    <mergeCell ref="I58:M58"/>
    <mergeCell ref="N58:R58"/>
    <mergeCell ref="S58:W58"/>
    <mergeCell ref="X58:AB58"/>
    <mergeCell ref="A56:B56"/>
    <mergeCell ref="A57:B57"/>
    <mergeCell ref="B58:B60"/>
    <mergeCell ref="C58:C60"/>
    <mergeCell ref="A49:B49"/>
    <mergeCell ref="A50:B50"/>
    <mergeCell ref="B51:C51"/>
    <mergeCell ref="A52:B52"/>
    <mergeCell ref="A53:B53"/>
    <mergeCell ref="X39:AB39"/>
    <mergeCell ref="A37:B37"/>
    <mergeCell ref="B38:B40"/>
    <mergeCell ref="C38:C40"/>
    <mergeCell ref="D38:H38"/>
    <mergeCell ref="I38:M38"/>
    <mergeCell ref="A32:B32"/>
    <mergeCell ref="A33:B33"/>
    <mergeCell ref="A36:B36"/>
    <mergeCell ref="A27:B27"/>
    <mergeCell ref="A28:B28"/>
    <mergeCell ref="A29:B29"/>
    <mergeCell ref="B30:C30"/>
    <mergeCell ref="A31:B31"/>
    <mergeCell ref="B35:R35"/>
    <mergeCell ref="F28:AB32"/>
    <mergeCell ref="S15:W15"/>
    <mergeCell ref="X15:AB15"/>
    <mergeCell ref="D16:H16"/>
    <mergeCell ref="I16:M16"/>
    <mergeCell ref="N16:R16"/>
    <mergeCell ref="S16:W16"/>
    <mergeCell ref="X16:AB16"/>
    <mergeCell ref="B15:B17"/>
    <mergeCell ref="C15:C17"/>
    <mergeCell ref="D15:H15"/>
    <mergeCell ref="I15:M15"/>
    <mergeCell ref="N15:R15"/>
    <mergeCell ref="A14:B14"/>
    <mergeCell ref="B9:C9"/>
    <mergeCell ref="A10:B10"/>
    <mergeCell ref="A11:B11"/>
    <mergeCell ref="B12:L12"/>
    <mergeCell ref="A13:B13"/>
  </mergeCells>
  <printOptions verticalCentered="1"/>
  <pageMargins left="0.23622047244094491" right="0.23622047244094491" top="0.23622047244094491" bottom="0.23622047244094491" header="0.23622047244094491" footer="0.23622047244094491"/>
  <pageSetup paperSize="9" scale="3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U131"/>
  <sheetViews>
    <sheetView showGridLines="0" view="pageBreakPreview" zoomScale="63" zoomScaleNormal="75" workbookViewId="0">
      <selection activeCell="C64" sqref="C64"/>
    </sheetView>
  </sheetViews>
  <sheetFormatPr defaultColWidth="9.28515625" defaultRowHeight="13.9"/>
  <cols>
    <col min="1" max="1" width="6.7109375" style="21" customWidth="1"/>
    <col min="2" max="2" width="7" style="21" customWidth="1"/>
    <col min="3" max="3" width="58.140625" style="159" customWidth="1"/>
    <col min="4" max="4" width="9.28515625" style="21" customWidth="1"/>
    <col min="5" max="5" width="12.7109375" style="21" customWidth="1"/>
    <col min="6" max="6" width="15" style="21" customWidth="1"/>
    <col min="7" max="7" width="9.140625" style="21" customWidth="1"/>
    <col min="8" max="8" width="13.42578125" style="21" customWidth="1"/>
    <col min="9" max="9" width="13.5703125" style="21" customWidth="1"/>
    <col min="10" max="10" width="9.28515625" style="21" customWidth="1"/>
    <col min="11" max="11" width="10.28515625" style="21" bestFit="1" customWidth="1"/>
    <col min="12" max="12" width="20.28515625" style="21" bestFit="1" customWidth="1"/>
    <col min="13" max="17" width="11.42578125" style="21" bestFit="1" customWidth="1"/>
    <col min="18" max="18" width="11.7109375" style="21" customWidth="1"/>
    <col min="19" max="20" width="18.7109375" style="21" customWidth="1"/>
    <col min="21" max="16384" width="9.28515625" style="21"/>
  </cols>
  <sheetData>
    <row r="2" spans="2:21">
      <c r="H2" s="22"/>
      <c r="I2" s="311" t="str">
        <f>Index!B2</f>
        <v>AMRAVATI POWER TRANSMISSION CO. LTD. (APTCL)</v>
      </c>
      <c r="J2" s="22"/>
      <c r="K2" s="22"/>
      <c r="L2" s="22"/>
      <c r="M2" s="22"/>
      <c r="N2" s="22"/>
      <c r="O2" s="22"/>
      <c r="P2" s="22"/>
      <c r="Q2" s="22"/>
    </row>
    <row r="3" spans="2:21" s="23" customFormat="1">
      <c r="C3" s="864"/>
      <c r="H3" s="24"/>
      <c r="I3" s="153" t="s">
        <v>123</v>
      </c>
      <c r="J3" s="24"/>
      <c r="K3" s="24"/>
      <c r="L3" s="24"/>
      <c r="M3" s="24"/>
      <c r="N3" s="24"/>
      <c r="O3" s="24"/>
      <c r="P3" s="24"/>
      <c r="Q3" s="24"/>
    </row>
    <row r="4" spans="2:21" s="23" customFormat="1">
      <c r="C4" s="864"/>
      <c r="H4" s="24"/>
      <c r="I4" s="58" t="s">
        <v>556</v>
      </c>
      <c r="J4" s="75"/>
      <c r="K4" s="24"/>
      <c r="L4" s="24"/>
      <c r="M4" s="24"/>
      <c r="N4" s="24"/>
      <c r="O4" s="24"/>
      <c r="P4" s="24"/>
      <c r="Q4" s="24"/>
    </row>
    <row r="5" spans="2:21" s="23" customFormat="1">
      <c r="C5" s="865"/>
      <c r="D5" s="25"/>
      <c r="E5" s="25"/>
      <c r="F5" s="25"/>
      <c r="G5" s="25"/>
      <c r="H5" s="24"/>
      <c r="I5" s="74"/>
      <c r="J5" s="75"/>
      <c r="K5" s="24"/>
      <c r="L5" s="24"/>
      <c r="M5" s="24"/>
      <c r="N5" s="24"/>
      <c r="O5" s="24"/>
      <c r="P5" s="24"/>
      <c r="Q5" s="24"/>
    </row>
    <row r="6" spans="2:21" s="23" customFormat="1">
      <c r="B6" s="129"/>
      <c r="C6" s="866" t="s">
        <v>557</v>
      </c>
      <c r="D6" s="420"/>
      <c r="E6" s="420"/>
      <c r="F6" s="420"/>
      <c r="G6" s="24"/>
      <c r="H6" s="74"/>
      <c r="I6" s="75"/>
      <c r="J6" s="24"/>
      <c r="K6" s="24"/>
      <c r="L6" s="24"/>
      <c r="M6" s="24"/>
      <c r="N6" s="24"/>
      <c r="O6" s="24"/>
      <c r="P6" s="24"/>
    </row>
    <row r="7" spans="2:21" s="23" customFormat="1">
      <c r="B7" s="129"/>
      <c r="C7" s="865"/>
      <c r="D7" s="25"/>
      <c r="E7" s="25"/>
      <c r="F7" s="25"/>
      <c r="G7" s="25"/>
      <c r="H7" s="24"/>
      <c r="I7" s="24"/>
      <c r="J7" s="24"/>
      <c r="K7" s="74"/>
      <c r="L7" s="74"/>
      <c r="M7" s="75"/>
      <c r="N7" s="24"/>
      <c r="O7" s="24"/>
      <c r="P7" s="24"/>
      <c r="Q7" s="24"/>
      <c r="R7" s="26" t="s">
        <v>194</v>
      </c>
    </row>
    <row r="8" spans="2:21" ht="15" customHeight="1">
      <c r="B8" s="994" t="s">
        <v>558</v>
      </c>
      <c r="C8" s="994" t="s">
        <v>559</v>
      </c>
      <c r="D8" s="921" t="s">
        <v>44</v>
      </c>
      <c r="E8" s="922"/>
      <c r="F8" s="923"/>
      <c r="G8" s="921" t="s">
        <v>11</v>
      </c>
      <c r="H8" s="922"/>
      <c r="I8" s="923"/>
      <c r="J8" s="921" t="s">
        <v>12</v>
      </c>
      <c r="K8" s="922"/>
      <c r="L8" s="923"/>
      <c r="M8" s="921" t="s">
        <v>560</v>
      </c>
      <c r="N8" s="922"/>
      <c r="O8" s="922"/>
      <c r="P8" s="922"/>
      <c r="Q8" s="923"/>
      <c r="R8" s="1008" t="s">
        <v>196</v>
      </c>
    </row>
    <row r="9" spans="2:21" ht="27.6">
      <c r="B9" s="994"/>
      <c r="C9" s="994"/>
      <c r="D9" s="433" t="s">
        <v>197</v>
      </c>
      <c r="E9" s="433" t="s">
        <v>198</v>
      </c>
      <c r="F9" s="433" t="s">
        <v>199</v>
      </c>
      <c r="G9" s="433" t="s">
        <v>197</v>
      </c>
      <c r="H9" s="433" t="s">
        <v>198</v>
      </c>
      <c r="I9" s="433" t="s">
        <v>199</v>
      </c>
      <c r="J9" s="433" t="s">
        <v>197</v>
      </c>
      <c r="K9" s="433" t="s">
        <v>256</v>
      </c>
      <c r="L9" s="433" t="s">
        <v>203</v>
      </c>
      <c r="M9" s="433" t="s">
        <v>13</v>
      </c>
      <c r="N9" s="433" t="s">
        <v>14</v>
      </c>
      <c r="O9" s="433" t="s">
        <v>15</v>
      </c>
      <c r="P9" s="433" t="s">
        <v>16</v>
      </c>
      <c r="Q9" s="433" t="s">
        <v>17</v>
      </c>
      <c r="R9" s="1101"/>
    </row>
    <row r="10" spans="2:21">
      <c r="B10" s="80"/>
      <c r="C10" s="80"/>
      <c r="D10" s="433" t="s">
        <v>204</v>
      </c>
      <c r="E10" s="433" t="s">
        <v>205</v>
      </c>
      <c r="F10" s="433" t="s">
        <v>206</v>
      </c>
      <c r="G10" s="433" t="s">
        <v>207</v>
      </c>
      <c r="H10" s="433" t="s">
        <v>208</v>
      </c>
      <c r="I10" s="433" t="s">
        <v>209</v>
      </c>
      <c r="J10" s="433" t="s">
        <v>210</v>
      </c>
      <c r="K10" s="433" t="s">
        <v>211</v>
      </c>
      <c r="L10" s="433" t="s">
        <v>561</v>
      </c>
      <c r="M10" s="433" t="s">
        <v>215</v>
      </c>
      <c r="N10" s="433" t="s">
        <v>215</v>
      </c>
      <c r="O10" s="433" t="s">
        <v>215</v>
      </c>
      <c r="P10" s="433" t="s">
        <v>215</v>
      </c>
      <c r="Q10" s="433" t="s">
        <v>215</v>
      </c>
      <c r="R10" s="442"/>
      <c r="S10" s="29"/>
      <c r="T10" s="29"/>
      <c r="U10" s="29"/>
    </row>
    <row r="11" spans="2:21">
      <c r="B11" s="51">
        <v>1</v>
      </c>
      <c r="C11" s="867" t="s">
        <v>562</v>
      </c>
      <c r="D11" s="625"/>
      <c r="E11" s="625"/>
      <c r="F11" s="625"/>
      <c r="G11" s="625"/>
      <c r="H11" s="616"/>
      <c r="I11" s="616"/>
      <c r="J11" s="616"/>
      <c r="K11" s="616"/>
      <c r="L11" s="616"/>
      <c r="M11" s="616"/>
      <c r="N11" s="616"/>
      <c r="O11" s="616"/>
      <c r="P11" s="616"/>
      <c r="Q11" s="616"/>
      <c r="R11" s="616"/>
      <c r="S11" s="29"/>
      <c r="T11" s="29"/>
      <c r="U11" s="29"/>
    </row>
    <row r="12" spans="2:21">
      <c r="B12" s="51">
        <f>B11+1</f>
        <v>2</v>
      </c>
      <c r="C12" s="867" t="s">
        <v>563</v>
      </c>
      <c r="D12" s="625"/>
      <c r="E12" s="625"/>
      <c r="F12" s="625"/>
      <c r="G12" s="625"/>
      <c r="H12" s="616"/>
      <c r="I12" s="616"/>
      <c r="J12" s="616"/>
      <c r="K12" s="616"/>
      <c r="L12" s="616"/>
      <c r="M12" s="616"/>
      <c r="N12" s="616"/>
      <c r="O12" s="616"/>
      <c r="P12" s="616"/>
      <c r="Q12" s="616"/>
      <c r="R12" s="616"/>
      <c r="S12" s="29"/>
      <c r="T12" s="29"/>
      <c r="U12" s="29"/>
    </row>
    <row r="13" spans="2:21">
      <c r="B13" s="51">
        <f t="shared" ref="B13:B18" si="0">B12+1</f>
        <v>3</v>
      </c>
      <c r="C13" s="867" t="s">
        <v>19</v>
      </c>
      <c r="D13" s="625">
        <v>100.71</v>
      </c>
      <c r="E13" s="625">
        <f>+D13</f>
        <v>100.71</v>
      </c>
      <c r="F13" s="625"/>
      <c r="G13" s="625">
        <f>+D17</f>
        <v>86.44</v>
      </c>
      <c r="H13" s="625">
        <f>+E17</f>
        <v>86.444039755259993</v>
      </c>
      <c r="I13" s="616"/>
      <c r="J13" s="625">
        <f>+G17</f>
        <v>72.173324036244253</v>
      </c>
      <c r="K13" s="625">
        <f>+H17</f>
        <v>72.193193280004238</v>
      </c>
      <c r="L13" s="616"/>
      <c r="M13" s="616">
        <f>+K17</f>
        <v>57.926291930177939</v>
      </c>
      <c r="N13" s="616">
        <f ca="1">+M17</f>
        <v>43.66016880058644</v>
      </c>
      <c r="O13" s="616">
        <f t="shared" ref="O13:Q13" ca="1" si="1">+N17</f>
        <v>29.394045670994942</v>
      </c>
      <c r="P13" s="616">
        <f t="shared" ca="1" si="1"/>
        <v>15.131020065531608</v>
      </c>
      <c r="Q13" s="616">
        <f t="shared" ca="1" si="1"/>
        <v>0.86807315434827359</v>
      </c>
      <c r="R13" s="616"/>
      <c r="S13" s="29"/>
      <c r="T13" s="29"/>
      <c r="U13" s="29"/>
    </row>
    <row r="14" spans="2:21" ht="27.6">
      <c r="B14" s="51">
        <f t="shared" si="0"/>
        <v>4</v>
      </c>
      <c r="C14" s="867" t="s">
        <v>21</v>
      </c>
      <c r="D14" s="625">
        <v>0</v>
      </c>
      <c r="E14" s="625"/>
      <c r="F14" s="625"/>
      <c r="G14" s="625"/>
      <c r="H14" s="616"/>
      <c r="I14" s="616"/>
      <c r="J14" s="625"/>
      <c r="K14" s="616"/>
      <c r="L14" s="616"/>
      <c r="M14" s="616"/>
      <c r="N14" s="616"/>
      <c r="O14" s="616"/>
      <c r="P14" s="616"/>
      <c r="Q14" s="616"/>
      <c r="R14" s="616"/>
      <c r="S14" s="29"/>
      <c r="T14" s="29"/>
      <c r="U14" s="29"/>
    </row>
    <row r="15" spans="2:21">
      <c r="B15" s="51">
        <f t="shared" si="0"/>
        <v>5</v>
      </c>
      <c r="C15" s="867" t="s">
        <v>23</v>
      </c>
      <c r="D15" s="625">
        <v>0</v>
      </c>
      <c r="E15" s="625">
        <f>+'F4 '!E23*Assum!D5</f>
        <v>0</v>
      </c>
      <c r="F15" s="625"/>
      <c r="G15" s="625">
        <v>0</v>
      </c>
      <c r="H15" s="625">
        <f>'F4 '!I23*Assum!E5</f>
        <v>1.5829488500000002E-2</v>
      </c>
      <c r="I15" s="625"/>
      <c r="J15" s="625">
        <v>0</v>
      </c>
      <c r="K15" s="625">
        <f>+'F4 '!M23*Assum!F5</f>
        <v>0</v>
      </c>
      <c r="L15" s="625"/>
      <c r="M15" s="616">
        <f>+'F4 '!Q23*Assum!G5</f>
        <v>0</v>
      </c>
      <c r="N15" s="616">
        <f>+'F4 '!E39*Assum!H5</f>
        <v>0</v>
      </c>
      <c r="O15" s="616">
        <f>+'F4 '!I39*Assum!I5</f>
        <v>0</v>
      </c>
      <c r="P15" s="616">
        <f>+'F4 '!M39*Assum!J5</f>
        <v>0</v>
      </c>
      <c r="Q15" s="616">
        <f>+'F4 '!Q39*Assum!K5</f>
        <v>0</v>
      </c>
      <c r="R15" s="616"/>
      <c r="S15" s="29"/>
      <c r="T15" s="29"/>
      <c r="U15" s="29"/>
    </row>
    <row r="16" spans="2:21">
      <c r="B16" s="51">
        <f t="shared" si="0"/>
        <v>6</v>
      </c>
      <c r="C16" s="867" t="s">
        <v>24</v>
      </c>
      <c r="D16" s="625">
        <f>+'F1 '!E11</f>
        <v>14.27</v>
      </c>
      <c r="E16" s="625">
        <f>+'F4 '!E57</f>
        <v>14.265960244740002</v>
      </c>
      <c r="F16" s="625"/>
      <c r="G16" s="625">
        <f>+'F1 '!H11</f>
        <v>14.266675963755752</v>
      </c>
      <c r="H16" s="616">
        <f>+'F4 '!I57</f>
        <v>14.266675963755752</v>
      </c>
      <c r="I16" s="616"/>
      <c r="J16" s="625">
        <f>+'F1 '!K11</f>
        <v>14.27</v>
      </c>
      <c r="K16" s="616">
        <f>+'F4 '!M57</f>
        <v>14.266901349826297</v>
      </c>
      <c r="L16" s="616"/>
      <c r="M16" s="616">
        <f ca="1">+'F4 '!Q57</f>
        <v>14.266123129591501</v>
      </c>
      <c r="N16" s="616">
        <f ca="1">+'F4 '!E74</f>
        <v>14.266123129591501</v>
      </c>
      <c r="O16" s="616">
        <f ca="1">+'F4 '!I74</f>
        <v>14.263025605463334</v>
      </c>
      <c r="P16" s="616">
        <f ca="1">+'F4 '!M74</f>
        <v>14.262946911183334</v>
      </c>
      <c r="Q16" s="616">
        <f ca="1">MIN(+'F4 '!Q74,Q13)</f>
        <v>0.86807315434827359</v>
      </c>
      <c r="R16" s="616"/>
      <c r="S16" s="29"/>
      <c r="T16" s="29"/>
      <c r="U16" s="29"/>
    </row>
    <row r="17" spans="2:21">
      <c r="B17" s="51">
        <f t="shared" si="0"/>
        <v>7</v>
      </c>
      <c r="C17" s="867" t="s">
        <v>25</v>
      </c>
      <c r="D17" s="625">
        <f>+D13-D14+D15-D16</f>
        <v>86.44</v>
      </c>
      <c r="E17" s="625">
        <f t="shared" ref="E17:Q17" si="2">+E13-E14+E15-E16</f>
        <v>86.444039755259993</v>
      </c>
      <c r="F17" s="625"/>
      <c r="G17" s="625">
        <f t="shared" si="2"/>
        <v>72.173324036244253</v>
      </c>
      <c r="H17" s="625">
        <f t="shared" si="2"/>
        <v>72.193193280004238</v>
      </c>
      <c r="I17" s="625"/>
      <c r="J17" s="625">
        <f t="shared" si="2"/>
        <v>57.903324036244257</v>
      </c>
      <c r="K17" s="625">
        <f t="shared" si="2"/>
        <v>57.926291930177939</v>
      </c>
      <c r="L17" s="625"/>
      <c r="M17" s="625">
        <f t="shared" ca="1" si="2"/>
        <v>43.66016880058644</v>
      </c>
      <c r="N17" s="625">
        <f t="shared" ca="1" si="2"/>
        <v>29.394045670994942</v>
      </c>
      <c r="O17" s="625">
        <f t="shared" ca="1" si="2"/>
        <v>15.131020065531608</v>
      </c>
      <c r="P17" s="625">
        <f t="shared" ca="1" si="2"/>
        <v>0.86807315434827359</v>
      </c>
      <c r="Q17" s="625">
        <f t="shared" ca="1" si="2"/>
        <v>0</v>
      </c>
      <c r="R17" s="616"/>
      <c r="S17" s="29"/>
      <c r="T17" s="29"/>
      <c r="U17" s="29"/>
    </row>
    <row r="18" spans="2:21">
      <c r="B18" s="51">
        <f t="shared" si="0"/>
        <v>8</v>
      </c>
      <c r="C18" s="867" t="s">
        <v>564</v>
      </c>
      <c r="D18" s="625"/>
      <c r="E18" s="625"/>
      <c r="F18" s="625"/>
      <c r="G18" s="625"/>
      <c r="H18" s="616"/>
      <c r="I18" s="616"/>
      <c r="J18" s="625"/>
      <c r="K18" s="616"/>
      <c r="L18" s="616"/>
      <c r="M18" s="616"/>
      <c r="N18" s="616"/>
      <c r="O18" s="616"/>
      <c r="P18" s="616"/>
      <c r="Q18" s="616"/>
      <c r="R18" s="616"/>
      <c r="S18" s="29"/>
      <c r="T18" s="29"/>
      <c r="U18" s="29"/>
    </row>
    <row r="19" spans="2:21">
      <c r="B19" s="51">
        <v>9</v>
      </c>
      <c r="C19" s="867" t="s">
        <v>27</v>
      </c>
      <c r="D19" s="625">
        <f>AVERAGE(D13,D17)</f>
        <v>93.574999999999989</v>
      </c>
      <c r="E19" s="625">
        <f t="shared" ref="E19:Q19" si="3">AVERAGE(E13,E17)</f>
        <v>93.577019877629994</v>
      </c>
      <c r="F19" s="625"/>
      <c r="G19" s="625">
        <f t="shared" si="3"/>
        <v>79.306662018122125</v>
      </c>
      <c r="H19" s="625">
        <f t="shared" si="3"/>
        <v>79.318616517632108</v>
      </c>
      <c r="I19" s="625"/>
      <c r="J19" s="625">
        <f t="shared" ref="J19" si="4">AVERAGE(J13,J17)</f>
        <v>65.038324036244262</v>
      </c>
      <c r="K19" s="625">
        <f t="shared" si="3"/>
        <v>65.059742605091088</v>
      </c>
      <c r="L19" s="625"/>
      <c r="M19" s="625">
        <f t="shared" ca="1" si="3"/>
        <v>50.793230365382186</v>
      </c>
      <c r="N19" s="625">
        <f t="shared" ca="1" si="3"/>
        <v>36.527107235790695</v>
      </c>
      <c r="O19" s="625">
        <f t="shared" ca="1" si="3"/>
        <v>22.262532868263275</v>
      </c>
      <c r="P19" s="625">
        <f t="shared" ca="1" si="3"/>
        <v>7.9995466099399408</v>
      </c>
      <c r="Q19" s="625">
        <f t="shared" ca="1" si="3"/>
        <v>0.4340365771741368</v>
      </c>
      <c r="R19" s="625"/>
      <c r="S19" s="29"/>
      <c r="T19" s="29"/>
      <c r="U19" s="29"/>
    </row>
    <row r="20" spans="2:21">
      <c r="B20" s="51">
        <v>10</v>
      </c>
      <c r="C20" s="867" t="s">
        <v>565</v>
      </c>
      <c r="D20" s="696">
        <v>0.1</v>
      </c>
      <c r="E20" s="696">
        <f>+Assum!D7</f>
        <v>0.1055794316090779</v>
      </c>
      <c r="F20" s="696"/>
      <c r="G20" s="696">
        <v>0.1</v>
      </c>
      <c r="H20" s="696">
        <f>+Assum!E7</f>
        <v>0.11978130354534387</v>
      </c>
      <c r="I20" s="696"/>
      <c r="J20" s="696">
        <v>0.1</v>
      </c>
      <c r="K20" s="696">
        <f>+Assum!F7</f>
        <v>0.104</v>
      </c>
      <c r="L20" s="696"/>
      <c r="M20" s="696">
        <f>+Assum!G7</f>
        <v>0.104</v>
      </c>
      <c r="N20" s="696">
        <f>+Assum!H7</f>
        <v>0.104</v>
      </c>
      <c r="O20" s="696">
        <f>+Assum!I7</f>
        <v>0.104</v>
      </c>
      <c r="P20" s="696">
        <f>+Assum!J7</f>
        <v>0.104</v>
      </c>
      <c r="Q20" s="696">
        <f>+Assum!K7</f>
        <v>0.104</v>
      </c>
      <c r="R20" s="616"/>
      <c r="S20" s="29"/>
      <c r="T20" s="29"/>
      <c r="U20" s="29"/>
    </row>
    <row r="21" spans="2:21">
      <c r="B21" s="51">
        <v>11</v>
      </c>
      <c r="C21" s="867" t="s">
        <v>566</v>
      </c>
      <c r="D21" s="625">
        <f>+D19*D20</f>
        <v>9.3574999999999999</v>
      </c>
      <c r="E21" s="625">
        <f t="shared" ref="E21:Q21" si="5">+E19*E20</f>
        <v>9.8798085703515586</v>
      </c>
      <c r="F21" s="625"/>
      <c r="G21" s="625">
        <f t="shared" si="5"/>
        <v>7.9306662018122127</v>
      </c>
      <c r="H21" s="625">
        <f t="shared" si="5"/>
        <v>9.5008872818952188</v>
      </c>
      <c r="I21" s="625"/>
      <c r="J21" s="625">
        <f t="shared" si="5"/>
        <v>6.5038324036244264</v>
      </c>
      <c r="K21" s="625">
        <f t="shared" si="5"/>
        <v>6.7662132309294725</v>
      </c>
      <c r="L21" s="625"/>
      <c r="M21" s="625">
        <f t="shared" ca="1" si="5"/>
        <v>5.282495957999747</v>
      </c>
      <c r="N21" s="625">
        <f t="shared" ca="1" si="5"/>
        <v>3.7988191525222321</v>
      </c>
      <c r="O21" s="625">
        <f t="shared" ca="1" si="5"/>
        <v>2.3153034182993806</v>
      </c>
      <c r="P21" s="625">
        <f t="shared" ca="1" si="5"/>
        <v>0.83195284743375386</v>
      </c>
      <c r="Q21" s="625">
        <f t="shared" ca="1" si="5"/>
        <v>4.5139804026110224E-2</v>
      </c>
      <c r="R21" s="616"/>
      <c r="S21" s="29"/>
      <c r="T21" s="29"/>
      <c r="U21" s="29"/>
    </row>
    <row r="22" spans="2:21">
      <c r="B22" s="51">
        <v>12</v>
      </c>
      <c r="C22" s="867" t="s">
        <v>567</v>
      </c>
      <c r="D22" s="625"/>
      <c r="E22" s="625">
        <f>+Recon!C25</f>
        <v>5.9000000000000004E-2</v>
      </c>
      <c r="F22" s="625"/>
      <c r="G22" s="625"/>
      <c r="H22" s="616">
        <f>+Recon!F25</f>
        <v>1.8E-3</v>
      </c>
      <c r="I22" s="616"/>
      <c r="J22" s="625"/>
      <c r="K22" s="616"/>
      <c r="L22" s="616"/>
      <c r="M22" s="616"/>
      <c r="N22" s="616"/>
      <c r="O22" s="616"/>
      <c r="P22" s="616"/>
      <c r="Q22" s="616"/>
      <c r="R22" s="616"/>
      <c r="S22" s="29"/>
      <c r="T22" s="29"/>
      <c r="U22" s="29"/>
    </row>
    <row r="23" spans="2:21" s="23" customFormat="1">
      <c r="B23" s="104">
        <v>13</v>
      </c>
      <c r="C23" s="868" t="s">
        <v>568</v>
      </c>
      <c r="D23" s="626">
        <f>+D21+D22</f>
        <v>9.3574999999999999</v>
      </c>
      <c r="E23" s="626">
        <f t="shared" ref="E23:Q23" si="6">+E21+E22</f>
        <v>9.9388085703515578</v>
      </c>
      <c r="F23" s="626"/>
      <c r="G23" s="626">
        <f t="shared" si="6"/>
        <v>7.9306662018122127</v>
      </c>
      <c r="H23" s="626">
        <f t="shared" si="6"/>
        <v>9.5026872818952182</v>
      </c>
      <c r="I23" s="626"/>
      <c r="J23" s="626">
        <f t="shared" si="6"/>
        <v>6.5038324036244264</v>
      </c>
      <c r="K23" s="626">
        <f t="shared" si="6"/>
        <v>6.7662132309294725</v>
      </c>
      <c r="L23" s="626"/>
      <c r="M23" s="626">
        <f t="shared" ca="1" si="6"/>
        <v>5.282495957999747</v>
      </c>
      <c r="N23" s="626">
        <f t="shared" ca="1" si="6"/>
        <v>3.7988191525222321</v>
      </c>
      <c r="O23" s="626">
        <f t="shared" ca="1" si="6"/>
        <v>2.3153034182993806</v>
      </c>
      <c r="P23" s="626">
        <f t="shared" ca="1" si="6"/>
        <v>0.83195284743375386</v>
      </c>
      <c r="Q23" s="626">
        <f t="shared" ca="1" si="6"/>
        <v>4.5139804026110224E-2</v>
      </c>
      <c r="R23" s="627"/>
    </row>
    <row r="24" spans="2:21" s="23" customFormat="1">
      <c r="B24" s="129"/>
      <c r="C24" s="865"/>
      <c r="D24" s="25"/>
      <c r="E24" s="25"/>
      <c r="F24" s="25"/>
      <c r="G24" s="57"/>
      <c r="H24" s="27"/>
      <c r="I24" s="27"/>
      <c r="J24" s="27"/>
      <c r="K24" s="27"/>
      <c r="L24" s="27"/>
      <c r="M24" s="27"/>
      <c r="N24" s="27"/>
      <c r="O24" s="27"/>
      <c r="P24" s="27"/>
      <c r="Q24" s="27"/>
      <c r="R24" s="27"/>
    </row>
    <row r="25" spans="2:21" s="23" customFormat="1">
      <c r="B25" s="129"/>
      <c r="C25" s="865"/>
      <c r="D25" s="25"/>
      <c r="E25" s="25"/>
      <c r="F25" s="25"/>
      <c r="G25" s="57"/>
      <c r="H25" s="27"/>
      <c r="I25" s="27"/>
      <c r="J25" s="27"/>
      <c r="K25" s="27"/>
      <c r="L25" s="27"/>
      <c r="M25" s="27"/>
      <c r="N25" s="27"/>
      <c r="O25" s="27"/>
      <c r="P25" s="27"/>
      <c r="Q25" s="27"/>
      <c r="R25" s="27"/>
    </row>
    <row r="26" spans="2:21" s="23" customFormat="1">
      <c r="B26" s="131"/>
      <c r="C26" s="866" t="s">
        <v>569</v>
      </c>
      <c r="D26" s="420"/>
      <c r="E26" s="420"/>
      <c r="F26" s="420"/>
      <c r="G26" s="420"/>
      <c r="H26" s="21"/>
      <c r="I26" s="21"/>
      <c r="J26" s="21"/>
      <c r="K26" s="21"/>
      <c r="L26" s="21"/>
      <c r="M26" s="21"/>
      <c r="N26" s="21"/>
      <c r="O26" s="21"/>
      <c r="P26" s="21"/>
      <c r="Q26" s="21"/>
      <c r="R26" s="21"/>
    </row>
    <row r="27" spans="2:21">
      <c r="B27" s="131"/>
      <c r="R27" s="26" t="s">
        <v>194</v>
      </c>
    </row>
    <row r="28" spans="2:21" ht="15" customHeight="1">
      <c r="B28" s="994" t="s">
        <v>558</v>
      </c>
      <c r="C28" s="994" t="s">
        <v>559</v>
      </c>
      <c r="D28" s="921" t="s">
        <v>44</v>
      </c>
      <c r="E28" s="922"/>
      <c r="F28" s="923"/>
      <c r="G28" s="921" t="s">
        <v>11</v>
      </c>
      <c r="H28" s="922"/>
      <c r="I28" s="923"/>
      <c r="J28" s="921" t="s">
        <v>12</v>
      </c>
      <c r="K28" s="922"/>
      <c r="L28" s="923"/>
      <c r="M28" s="921" t="s">
        <v>560</v>
      </c>
      <c r="N28" s="922"/>
      <c r="O28" s="922"/>
      <c r="P28" s="922"/>
      <c r="Q28" s="923"/>
      <c r="R28" s="1008" t="s">
        <v>196</v>
      </c>
    </row>
    <row r="29" spans="2:21" ht="27.6">
      <c r="B29" s="994"/>
      <c r="C29" s="994"/>
      <c r="D29" s="433" t="s">
        <v>197</v>
      </c>
      <c r="E29" s="433" t="s">
        <v>198</v>
      </c>
      <c r="F29" s="433" t="s">
        <v>199</v>
      </c>
      <c r="G29" s="433" t="s">
        <v>197</v>
      </c>
      <c r="H29" s="433" t="s">
        <v>198</v>
      </c>
      <c r="I29" s="433" t="s">
        <v>199</v>
      </c>
      <c r="J29" s="433" t="s">
        <v>197</v>
      </c>
      <c r="K29" s="433" t="s">
        <v>256</v>
      </c>
      <c r="L29" s="433" t="s">
        <v>203</v>
      </c>
      <c r="M29" s="433" t="s">
        <v>13</v>
      </c>
      <c r="N29" s="433" t="s">
        <v>14</v>
      </c>
      <c r="O29" s="433" t="s">
        <v>15</v>
      </c>
      <c r="P29" s="433" t="s">
        <v>16</v>
      </c>
      <c r="Q29" s="433" t="s">
        <v>17</v>
      </c>
      <c r="R29" s="1101"/>
    </row>
    <row r="30" spans="2:21">
      <c r="B30" s="80"/>
      <c r="C30" s="80"/>
      <c r="D30" s="433" t="s">
        <v>204</v>
      </c>
      <c r="E30" s="433" t="s">
        <v>205</v>
      </c>
      <c r="F30" s="433" t="s">
        <v>206</v>
      </c>
      <c r="G30" s="433" t="s">
        <v>207</v>
      </c>
      <c r="H30" s="433" t="s">
        <v>208</v>
      </c>
      <c r="I30" s="433" t="s">
        <v>209</v>
      </c>
      <c r="J30" s="433" t="s">
        <v>210</v>
      </c>
      <c r="K30" s="433" t="s">
        <v>211</v>
      </c>
      <c r="L30" s="433" t="s">
        <v>561</v>
      </c>
      <c r="M30" s="433" t="s">
        <v>215</v>
      </c>
      <c r="N30" s="433" t="s">
        <v>215</v>
      </c>
      <c r="O30" s="433" t="s">
        <v>215</v>
      </c>
      <c r="P30" s="433" t="s">
        <v>215</v>
      </c>
      <c r="Q30" s="433" t="s">
        <v>215</v>
      </c>
      <c r="R30" s="442"/>
    </row>
    <row r="31" spans="2:21">
      <c r="B31" s="104">
        <v>1</v>
      </c>
      <c r="C31" s="868" t="s">
        <v>570</v>
      </c>
      <c r="D31" s="31"/>
      <c r="E31" s="31"/>
      <c r="F31" s="31"/>
      <c r="G31" s="31"/>
      <c r="H31" s="28"/>
      <c r="I31" s="28"/>
      <c r="J31" s="28"/>
      <c r="K31" s="28"/>
      <c r="L31" s="28"/>
      <c r="M31" s="28"/>
      <c r="N31" s="28"/>
      <c r="O31" s="28"/>
      <c r="P31" s="28"/>
      <c r="Q31" s="28"/>
      <c r="R31" s="28"/>
    </row>
    <row r="32" spans="2:21">
      <c r="B32" s="51">
        <v>1.1000000000000001</v>
      </c>
      <c r="C32" s="867" t="s">
        <v>571</v>
      </c>
      <c r="D32" s="30"/>
      <c r="E32" s="732">
        <v>125.89249999999997</v>
      </c>
      <c r="F32" s="30"/>
      <c r="G32" s="30"/>
      <c r="H32" s="570">
        <f>+E36</f>
        <v>113.31249999999997</v>
      </c>
      <c r="I32" s="28"/>
      <c r="J32" s="28"/>
      <c r="K32" s="616"/>
      <c r="L32" s="28"/>
      <c r="M32" s="616"/>
      <c r="N32" s="570"/>
      <c r="O32" s="570"/>
      <c r="P32" s="570"/>
      <c r="Q32" s="570"/>
      <c r="R32" s="28"/>
    </row>
    <row r="33" spans="2:18" ht="27.6">
      <c r="B33" s="51">
        <f t="shared" ref="B33:B36" si="7">B32+0.1</f>
        <v>1.2000000000000002</v>
      </c>
      <c r="C33" s="867" t="s">
        <v>21</v>
      </c>
      <c r="D33" s="30"/>
      <c r="E33" s="30"/>
      <c r="F33" s="30"/>
      <c r="G33" s="30"/>
      <c r="H33" s="28"/>
      <c r="I33" s="28"/>
      <c r="J33" s="28"/>
      <c r="K33" s="28"/>
      <c r="L33" s="28"/>
      <c r="M33" s="28"/>
      <c r="N33" s="28"/>
      <c r="O33" s="28"/>
      <c r="P33" s="28"/>
      <c r="Q33" s="28"/>
      <c r="R33" s="28"/>
    </row>
    <row r="34" spans="2:18">
      <c r="B34" s="51">
        <f t="shared" si="7"/>
        <v>1.3000000000000003</v>
      </c>
      <c r="C34" s="867" t="s">
        <v>572</v>
      </c>
      <c r="D34" s="30"/>
      <c r="E34" s="30"/>
      <c r="F34" s="30"/>
      <c r="G34" s="30"/>
      <c r="H34" s="28"/>
      <c r="I34" s="28"/>
      <c r="J34" s="28"/>
      <c r="K34" s="28"/>
      <c r="L34" s="28"/>
      <c r="M34" s="28"/>
      <c r="N34" s="28"/>
      <c r="O34" s="28"/>
      <c r="P34" s="28"/>
      <c r="Q34" s="28"/>
      <c r="R34" s="28"/>
    </row>
    <row r="35" spans="2:18">
      <c r="B35" s="51">
        <f t="shared" si="7"/>
        <v>1.4000000000000004</v>
      </c>
      <c r="C35" s="867" t="s">
        <v>573</v>
      </c>
      <c r="D35" s="30"/>
      <c r="E35" s="625">
        <v>12.579999999999997</v>
      </c>
      <c r="F35" s="30"/>
      <c r="G35" s="30"/>
      <c r="H35" s="616">
        <v>113.31249999999999</v>
      </c>
      <c r="I35" s="28"/>
      <c r="J35" s="28"/>
      <c r="K35" s="616"/>
      <c r="L35" s="28"/>
      <c r="M35" s="616"/>
      <c r="N35" s="616"/>
      <c r="O35" s="616"/>
      <c r="P35" s="616"/>
      <c r="Q35" s="616"/>
      <c r="R35" s="28"/>
    </row>
    <row r="36" spans="2:18">
      <c r="B36" s="51">
        <f t="shared" si="7"/>
        <v>1.5000000000000004</v>
      </c>
      <c r="C36" s="867" t="s">
        <v>574</v>
      </c>
      <c r="D36" s="30"/>
      <c r="E36" s="732">
        <f>+E32-E35</f>
        <v>113.31249999999997</v>
      </c>
      <c r="F36" s="30"/>
      <c r="G36" s="30"/>
      <c r="H36" s="732">
        <f>+H32-H35</f>
        <v>0</v>
      </c>
      <c r="I36" s="28"/>
      <c r="J36" s="28"/>
      <c r="K36" s="732"/>
      <c r="L36" s="28"/>
      <c r="M36" s="732"/>
      <c r="N36" s="732"/>
      <c r="O36" s="732"/>
      <c r="P36" s="732"/>
      <c r="Q36" s="732"/>
      <c r="R36" s="28"/>
    </row>
    <row r="37" spans="2:18">
      <c r="B37" s="51">
        <f>B36+0.1</f>
        <v>1.6000000000000005</v>
      </c>
      <c r="C37" s="867" t="s">
        <v>575</v>
      </c>
      <c r="D37" s="30"/>
      <c r="E37" s="732">
        <f>AVERAGE(E36,E32)</f>
        <v>119.60249999999996</v>
      </c>
      <c r="F37" s="30"/>
      <c r="G37" s="30"/>
      <c r="H37" s="783">
        <f>AVERAGE(H36,H32)/10*12</f>
        <v>67.987499999999983</v>
      </c>
      <c r="I37" s="28"/>
      <c r="J37" s="28"/>
      <c r="K37" s="732"/>
      <c r="L37" s="28"/>
      <c r="M37" s="732"/>
      <c r="N37" s="732"/>
      <c r="O37" s="732"/>
      <c r="P37" s="732"/>
      <c r="Q37" s="732"/>
      <c r="R37" s="28"/>
    </row>
    <row r="38" spans="2:18">
      <c r="B38" s="51">
        <f>B37+0.1</f>
        <v>1.7000000000000006</v>
      </c>
      <c r="C38" s="867" t="s">
        <v>576</v>
      </c>
      <c r="D38" s="30"/>
      <c r="E38" s="738">
        <f>+E39/E37</f>
        <v>0.10695679581307146</v>
      </c>
      <c r="F38" s="30"/>
      <c r="G38" s="30"/>
      <c r="H38" s="738">
        <f>(+H39/H37)/12*10</f>
        <v>0.13478015407076074</v>
      </c>
      <c r="I38" s="28"/>
      <c r="J38" s="28"/>
      <c r="K38" s="732"/>
      <c r="L38" s="28"/>
      <c r="M38" s="738"/>
      <c r="N38" s="738"/>
      <c r="O38" s="738"/>
      <c r="P38" s="738"/>
      <c r="Q38" s="738"/>
      <c r="R38" s="28"/>
    </row>
    <row r="39" spans="2:18">
      <c r="B39" s="51">
        <f>B38+0.1</f>
        <v>1.8000000000000007</v>
      </c>
      <c r="C39" s="867" t="s">
        <v>566</v>
      </c>
      <c r="D39" s="30"/>
      <c r="E39" s="625">
        <v>12.792300171232876</v>
      </c>
      <c r="F39" s="30"/>
      <c r="G39" s="30"/>
      <c r="H39" s="625">
        <v>10.996038869863012</v>
      </c>
      <c r="I39" s="28"/>
      <c r="J39" s="28"/>
      <c r="K39" s="732"/>
      <c r="L39" s="28"/>
      <c r="M39" s="28"/>
      <c r="N39" s="28"/>
      <c r="O39" s="28"/>
      <c r="P39" s="28"/>
      <c r="Q39" s="28"/>
      <c r="R39" s="28"/>
    </row>
    <row r="40" spans="2:18">
      <c r="B40" s="51"/>
      <c r="C40" s="867"/>
      <c r="D40" s="30"/>
      <c r="E40" s="30"/>
      <c r="F40" s="30"/>
      <c r="G40" s="30"/>
      <c r="H40" s="28"/>
      <c r="I40" s="28"/>
      <c r="J40" s="28"/>
      <c r="K40" s="732"/>
      <c r="L40" s="28"/>
      <c r="M40" s="28"/>
      <c r="N40" s="28"/>
      <c r="O40" s="28"/>
      <c r="P40" s="28"/>
      <c r="Q40" s="28"/>
      <c r="R40" s="28"/>
    </row>
    <row r="41" spans="2:18">
      <c r="B41" s="104">
        <v>2</v>
      </c>
      <c r="C41" s="868" t="s">
        <v>577</v>
      </c>
      <c r="D41" s="31"/>
      <c r="E41" s="31"/>
      <c r="F41" s="31"/>
      <c r="G41" s="31"/>
      <c r="H41" s="28"/>
      <c r="I41" s="28"/>
      <c r="J41" s="28"/>
      <c r="K41" s="28"/>
      <c r="L41" s="28"/>
      <c r="M41" s="28"/>
      <c r="N41" s="28"/>
      <c r="O41" s="28"/>
      <c r="P41" s="28"/>
      <c r="Q41" s="28"/>
      <c r="R41" s="28"/>
    </row>
    <row r="42" spans="2:18">
      <c r="B42" s="51">
        <f t="shared" ref="B42:B45" si="8">B41+0.1</f>
        <v>2.1</v>
      </c>
      <c r="C42" s="867" t="s">
        <v>571</v>
      </c>
      <c r="D42" s="30"/>
      <c r="E42" s="625">
        <v>10.888000000000002</v>
      </c>
      <c r="F42" s="30"/>
      <c r="G42" s="30"/>
      <c r="H42" s="570">
        <f>+E45</f>
        <v>9.8000000000000007</v>
      </c>
      <c r="I42" s="28"/>
      <c r="J42" s="28"/>
      <c r="K42" s="28"/>
      <c r="L42" s="28"/>
      <c r="M42" s="28"/>
      <c r="N42" s="28"/>
      <c r="O42" s="28"/>
      <c r="P42" s="28"/>
      <c r="Q42" s="28"/>
      <c r="R42" s="28"/>
    </row>
    <row r="43" spans="2:18" ht="27.6">
      <c r="B43" s="51">
        <f t="shared" si="8"/>
        <v>2.2000000000000002</v>
      </c>
      <c r="C43" s="867" t="s">
        <v>21</v>
      </c>
      <c r="D43" s="30"/>
      <c r="E43" s="30"/>
      <c r="F43" s="30"/>
      <c r="G43" s="30"/>
      <c r="H43" s="28"/>
      <c r="I43" s="28"/>
      <c r="J43" s="28"/>
      <c r="K43" s="28"/>
      <c r="L43" s="28"/>
      <c r="M43" s="28"/>
      <c r="N43" s="28"/>
      <c r="O43" s="28"/>
      <c r="P43" s="28"/>
      <c r="Q43" s="28"/>
      <c r="R43" s="28"/>
    </row>
    <row r="44" spans="2:18">
      <c r="B44" s="51">
        <f t="shared" si="8"/>
        <v>2.3000000000000003</v>
      </c>
      <c r="C44" s="867" t="s">
        <v>573</v>
      </c>
      <c r="D44" s="30"/>
      <c r="E44" s="625">
        <v>1.0880000000000001</v>
      </c>
      <c r="F44" s="30"/>
      <c r="G44" s="30"/>
      <c r="H44" s="616">
        <v>9.7999999999999989</v>
      </c>
      <c r="I44" s="28"/>
      <c r="J44" s="28"/>
      <c r="K44" s="28"/>
      <c r="L44" s="28"/>
      <c r="M44" s="28"/>
      <c r="N44" s="28"/>
      <c r="O44" s="28"/>
      <c r="P44" s="28"/>
      <c r="Q44" s="28"/>
      <c r="R44" s="28"/>
    </row>
    <row r="45" spans="2:18">
      <c r="B45" s="51">
        <f t="shared" si="8"/>
        <v>2.4000000000000004</v>
      </c>
      <c r="C45" s="867" t="s">
        <v>574</v>
      </c>
      <c r="D45" s="30"/>
      <c r="E45" s="625">
        <f>+E42-E44</f>
        <v>9.8000000000000007</v>
      </c>
      <c r="F45" s="30"/>
      <c r="G45" s="30"/>
      <c r="H45" s="732">
        <f>+H42-H44</f>
        <v>0</v>
      </c>
      <c r="I45" s="28"/>
      <c r="J45" s="28"/>
      <c r="K45" s="28"/>
      <c r="L45" s="28"/>
      <c r="M45" s="28"/>
      <c r="N45" s="28"/>
      <c r="O45" s="28"/>
      <c r="P45" s="28"/>
      <c r="Q45" s="28"/>
      <c r="R45" s="28"/>
    </row>
    <row r="46" spans="2:18">
      <c r="B46" s="51">
        <f>B45+0.1</f>
        <v>2.5000000000000004</v>
      </c>
      <c r="C46" s="867" t="s">
        <v>575</v>
      </c>
      <c r="D46" s="30"/>
      <c r="E46" s="625">
        <f>AVERAGE(E45,E42)</f>
        <v>10.344000000000001</v>
      </c>
      <c r="F46" s="30"/>
      <c r="G46" s="30"/>
      <c r="H46" s="783">
        <f>AVERAGE(H45,H42)/10*12</f>
        <v>5.8800000000000008</v>
      </c>
      <c r="I46" s="28"/>
      <c r="J46" s="28"/>
      <c r="K46" s="28"/>
      <c r="L46" s="28"/>
      <c r="M46" s="28"/>
      <c r="N46" s="28"/>
      <c r="O46" s="28"/>
      <c r="P46" s="28"/>
      <c r="Q46" s="28"/>
      <c r="R46" s="28"/>
    </row>
    <row r="47" spans="2:18">
      <c r="B47" s="51">
        <f>B46+0.1</f>
        <v>2.6000000000000005</v>
      </c>
      <c r="C47" s="867" t="s">
        <v>576</v>
      </c>
      <c r="D47" s="30"/>
      <c r="E47" s="738">
        <f>+E48/E46</f>
        <v>0.10630305967856424</v>
      </c>
      <c r="F47" s="30"/>
      <c r="G47" s="30"/>
      <c r="H47" s="738">
        <f>(+H48/H46)/12*10</f>
        <v>0.13220133452924546</v>
      </c>
      <c r="I47" s="28"/>
      <c r="J47" s="28"/>
      <c r="K47" s="28"/>
      <c r="L47" s="28"/>
      <c r="M47" s="28"/>
      <c r="N47" s="28"/>
      <c r="O47" s="28"/>
      <c r="P47" s="28"/>
      <c r="Q47" s="28"/>
      <c r="R47" s="28"/>
    </row>
    <row r="48" spans="2:18">
      <c r="B48" s="51">
        <f>B47+0.1</f>
        <v>2.7000000000000006</v>
      </c>
      <c r="C48" s="867" t="s">
        <v>566</v>
      </c>
      <c r="D48" s="30"/>
      <c r="E48" s="625">
        <v>1.0995988493150686</v>
      </c>
      <c r="F48" s="30"/>
      <c r="G48" s="30"/>
      <c r="H48" s="625">
        <v>0.932812616438356</v>
      </c>
      <c r="I48" s="28"/>
      <c r="J48" s="28"/>
      <c r="K48" s="28"/>
      <c r="L48" s="28"/>
      <c r="M48" s="28"/>
      <c r="N48" s="28"/>
      <c r="O48" s="28"/>
      <c r="P48" s="28"/>
      <c r="Q48" s="28"/>
      <c r="R48" s="28"/>
    </row>
    <row r="49" spans="2:18">
      <c r="B49" s="51"/>
      <c r="C49" s="867"/>
      <c r="D49" s="30"/>
      <c r="E49" s="30"/>
      <c r="F49" s="30"/>
      <c r="G49" s="30"/>
      <c r="H49" s="28"/>
      <c r="I49" s="28"/>
      <c r="J49" s="28"/>
      <c r="K49" s="28"/>
      <c r="L49" s="28"/>
      <c r="M49" s="28"/>
      <c r="N49" s="28"/>
      <c r="O49" s="28"/>
      <c r="P49" s="28"/>
      <c r="Q49" s="28"/>
      <c r="R49" s="28"/>
    </row>
    <row r="50" spans="2:18">
      <c r="B50" s="104">
        <v>3</v>
      </c>
      <c r="C50" s="868" t="s">
        <v>578</v>
      </c>
      <c r="D50" s="31"/>
      <c r="E50" s="31"/>
      <c r="F50" s="31"/>
      <c r="G50" s="31"/>
      <c r="H50" s="28"/>
      <c r="I50" s="28"/>
      <c r="J50" s="28"/>
      <c r="K50" s="28"/>
      <c r="L50" s="28"/>
      <c r="M50" s="28"/>
      <c r="N50" s="28"/>
      <c r="O50" s="28"/>
      <c r="P50" s="28"/>
      <c r="Q50" s="28"/>
      <c r="R50" s="28"/>
    </row>
    <row r="51" spans="2:18">
      <c r="B51" s="51">
        <f t="shared" ref="B51:B54" si="9">B50+0.1</f>
        <v>3.1</v>
      </c>
      <c r="C51" s="867" t="s">
        <v>571</v>
      </c>
      <c r="D51" s="30"/>
      <c r="E51" s="625">
        <v>0</v>
      </c>
      <c r="F51" s="30"/>
      <c r="G51" s="30"/>
      <c r="H51" s="28"/>
      <c r="I51" s="28"/>
      <c r="J51" s="28"/>
      <c r="K51" s="28"/>
      <c r="L51" s="28"/>
      <c r="M51" s="28"/>
      <c r="N51" s="28"/>
      <c r="O51" s="28"/>
      <c r="P51" s="28"/>
      <c r="Q51" s="28"/>
      <c r="R51" s="28"/>
    </row>
    <row r="52" spans="2:18" ht="27.6">
      <c r="B52" s="51">
        <f t="shared" si="9"/>
        <v>3.2</v>
      </c>
      <c r="C52" s="867" t="s">
        <v>21</v>
      </c>
      <c r="D52" s="30"/>
      <c r="E52" s="30"/>
      <c r="F52" s="30"/>
      <c r="G52" s="30"/>
      <c r="H52" s="28"/>
      <c r="I52" s="28"/>
      <c r="J52" s="28"/>
      <c r="K52" s="28"/>
      <c r="L52" s="28"/>
      <c r="M52" s="28"/>
      <c r="N52" s="28"/>
      <c r="O52" s="28"/>
      <c r="P52" s="28"/>
      <c r="Q52" s="28"/>
      <c r="R52" s="28"/>
    </row>
    <row r="53" spans="2:18">
      <c r="B53" s="51">
        <f t="shared" si="9"/>
        <v>3.3000000000000003</v>
      </c>
      <c r="C53" s="867" t="s">
        <v>573</v>
      </c>
      <c r="D53" s="30"/>
      <c r="E53" s="30"/>
      <c r="F53" s="30"/>
      <c r="G53" s="30"/>
      <c r="H53" s="28"/>
      <c r="I53" s="28"/>
      <c r="J53" s="28"/>
      <c r="K53" s="28"/>
      <c r="L53" s="28"/>
      <c r="M53" s="28"/>
      <c r="N53" s="28"/>
      <c r="O53" s="28"/>
      <c r="P53" s="28"/>
      <c r="Q53" s="28"/>
      <c r="R53" s="28"/>
    </row>
    <row r="54" spans="2:18">
      <c r="B54" s="51">
        <f t="shared" si="9"/>
        <v>3.4000000000000004</v>
      </c>
      <c r="C54" s="867" t="s">
        <v>574</v>
      </c>
      <c r="D54" s="30"/>
      <c r="E54" s="30"/>
      <c r="F54" s="30"/>
      <c r="G54" s="30"/>
      <c r="H54" s="28"/>
      <c r="I54" s="28"/>
      <c r="J54" s="28"/>
      <c r="K54" s="28"/>
      <c r="L54" s="28"/>
      <c r="M54" s="28"/>
      <c r="N54" s="28"/>
      <c r="O54" s="28"/>
      <c r="P54" s="28"/>
      <c r="Q54" s="28"/>
      <c r="R54" s="28"/>
    </row>
    <row r="55" spans="2:18">
      <c r="B55" s="51">
        <f>B54+0.1</f>
        <v>3.5000000000000004</v>
      </c>
      <c r="C55" s="867" t="s">
        <v>575</v>
      </c>
      <c r="D55" s="30"/>
      <c r="E55" s="30"/>
      <c r="F55" s="30"/>
      <c r="G55" s="30"/>
      <c r="H55" s="28"/>
      <c r="I55" s="28"/>
      <c r="J55" s="28"/>
      <c r="K55" s="28"/>
      <c r="L55" s="28"/>
      <c r="M55" s="28"/>
      <c r="N55" s="28"/>
      <c r="O55" s="28"/>
      <c r="P55" s="28"/>
      <c r="Q55" s="28"/>
      <c r="R55" s="28"/>
    </row>
    <row r="56" spans="2:18">
      <c r="B56" s="51">
        <f>B55+0.1</f>
        <v>3.6000000000000005</v>
      </c>
      <c r="C56" s="867" t="s">
        <v>576</v>
      </c>
      <c r="D56" s="30"/>
      <c r="E56" s="30"/>
      <c r="F56" s="30"/>
      <c r="G56" s="30"/>
      <c r="H56" s="28"/>
      <c r="I56" s="28"/>
      <c r="J56" s="28"/>
      <c r="K56" s="28"/>
      <c r="L56" s="28"/>
      <c r="M56" s="28"/>
      <c r="N56" s="28"/>
      <c r="O56" s="28"/>
      <c r="P56" s="28"/>
      <c r="Q56" s="28"/>
      <c r="R56" s="28"/>
    </row>
    <row r="57" spans="2:18">
      <c r="B57" s="51">
        <f>B56+0.1</f>
        <v>3.7000000000000006</v>
      </c>
      <c r="C57" s="867" t="s">
        <v>566</v>
      </c>
      <c r="D57" s="30"/>
      <c r="E57" s="30"/>
      <c r="F57" s="30"/>
      <c r="G57" s="30"/>
      <c r="H57" s="28"/>
      <c r="I57" s="28"/>
      <c r="J57" s="28"/>
      <c r="K57" s="28"/>
      <c r="L57" s="28"/>
      <c r="M57" s="28"/>
      <c r="N57" s="28"/>
      <c r="O57" s="28"/>
      <c r="P57" s="28"/>
      <c r="Q57" s="28"/>
      <c r="R57" s="28"/>
    </row>
    <row r="58" spans="2:18">
      <c r="B58" s="51"/>
      <c r="C58" s="867"/>
      <c r="D58" s="30"/>
      <c r="E58" s="30"/>
      <c r="F58" s="30"/>
      <c r="G58" s="30"/>
      <c r="H58" s="28"/>
      <c r="I58" s="28"/>
      <c r="J58" s="28"/>
      <c r="K58" s="28"/>
      <c r="L58" s="28"/>
      <c r="M58" s="28"/>
      <c r="N58" s="28"/>
      <c r="O58" s="28"/>
      <c r="P58" s="28"/>
      <c r="Q58" s="28"/>
      <c r="R58" s="28"/>
    </row>
    <row r="59" spans="2:18">
      <c r="B59" s="104">
        <v>4</v>
      </c>
      <c r="C59" s="868" t="s">
        <v>302</v>
      </c>
      <c r="D59" s="31"/>
      <c r="E59" s="31"/>
      <c r="F59" s="31"/>
      <c r="G59" s="30"/>
      <c r="H59" s="28"/>
      <c r="I59" s="28"/>
      <c r="J59" s="28"/>
      <c r="K59" s="28"/>
      <c r="L59" s="28"/>
      <c r="M59" s="28"/>
      <c r="N59" s="28"/>
      <c r="O59" s="28"/>
      <c r="P59" s="28"/>
      <c r="Q59" s="28"/>
      <c r="R59" s="28"/>
    </row>
    <row r="60" spans="2:18">
      <c r="B60" s="51">
        <f t="shared" ref="B60:B63" si="10">B59+0.1</f>
        <v>4.0999999999999996</v>
      </c>
      <c r="C60" s="867" t="s">
        <v>571</v>
      </c>
      <c r="D60" s="30"/>
      <c r="E60" s="732">
        <f>+E32+E42</f>
        <v>136.78049999999996</v>
      </c>
      <c r="F60" s="30"/>
      <c r="G60" s="30"/>
      <c r="H60" s="732">
        <f>+H32+H42</f>
        <v>123.11249999999997</v>
      </c>
      <c r="I60" s="28"/>
      <c r="J60" s="28"/>
      <c r="K60" s="28"/>
      <c r="L60" s="28"/>
      <c r="M60" s="28"/>
      <c r="N60" s="28"/>
      <c r="O60" s="28"/>
      <c r="P60" s="28"/>
      <c r="Q60" s="28"/>
      <c r="R60" s="28"/>
    </row>
    <row r="61" spans="2:18" ht="27.6">
      <c r="B61" s="51">
        <f t="shared" si="10"/>
        <v>4.1999999999999993</v>
      </c>
      <c r="C61" s="867" t="s">
        <v>21</v>
      </c>
      <c r="D61" s="30"/>
      <c r="E61" s="30"/>
      <c r="F61" s="30"/>
      <c r="G61" s="30"/>
      <c r="H61" s="30"/>
      <c r="I61" s="28"/>
      <c r="J61" s="28"/>
      <c r="K61" s="28"/>
      <c r="L61" s="28"/>
      <c r="M61" s="28"/>
      <c r="N61" s="28"/>
      <c r="O61" s="28"/>
      <c r="P61" s="28"/>
      <c r="Q61" s="28"/>
      <c r="R61" s="28"/>
    </row>
    <row r="62" spans="2:18">
      <c r="B62" s="51">
        <f t="shared" si="10"/>
        <v>4.2999999999999989</v>
      </c>
      <c r="C62" s="867" t="s">
        <v>573</v>
      </c>
      <c r="D62" s="30"/>
      <c r="E62" s="732">
        <f>+E35+E44</f>
        <v>13.667999999999996</v>
      </c>
      <c r="F62" s="30"/>
      <c r="G62" s="30"/>
      <c r="H62" s="732">
        <f>+H35+H44</f>
        <v>123.11249999999998</v>
      </c>
      <c r="I62" s="28"/>
      <c r="J62" s="28"/>
      <c r="K62" s="28"/>
      <c r="L62" s="28"/>
      <c r="M62" s="28"/>
      <c r="N62" s="28"/>
      <c r="O62" s="28"/>
      <c r="P62" s="28"/>
      <c r="Q62" s="28"/>
      <c r="R62" s="28"/>
    </row>
    <row r="63" spans="2:18">
      <c r="B63" s="51">
        <f t="shared" si="10"/>
        <v>4.3999999999999986</v>
      </c>
      <c r="C63" s="867" t="s">
        <v>574</v>
      </c>
      <c r="D63" s="30"/>
      <c r="E63" s="732">
        <f>+E60-E62</f>
        <v>123.11249999999997</v>
      </c>
      <c r="F63" s="30"/>
      <c r="G63" s="30"/>
      <c r="H63" s="732">
        <f>+H60-H62</f>
        <v>0</v>
      </c>
      <c r="I63" s="28"/>
      <c r="J63" s="28"/>
      <c r="K63" s="28"/>
      <c r="L63" s="28"/>
      <c r="M63" s="28"/>
      <c r="N63" s="28"/>
      <c r="O63" s="28"/>
      <c r="P63" s="28"/>
      <c r="Q63" s="28"/>
      <c r="R63" s="28"/>
    </row>
    <row r="64" spans="2:18">
      <c r="B64" s="51">
        <f>B63+0.1</f>
        <v>4.4999999999999982</v>
      </c>
      <c r="C64" s="867" t="s">
        <v>575</v>
      </c>
      <c r="D64" s="30"/>
      <c r="E64" s="625">
        <f>AVERAGE(E63,E60)</f>
        <v>129.94649999999996</v>
      </c>
      <c r="F64" s="30"/>
      <c r="G64" s="30"/>
      <c r="H64" s="783">
        <f>AVERAGE(H63,H60)/10*12</f>
        <v>73.867499999999978</v>
      </c>
      <c r="I64" s="28"/>
      <c r="J64" s="28"/>
      <c r="K64" s="28"/>
      <c r="L64" s="28"/>
      <c r="M64" s="28"/>
      <c r="N64" s="28"/>
      <c r="O64" s="28"/>
      <c r="P64" s="28"/>
      <c r="Q64" s="28"/>
      <c r="R64" s="28"/>
    </row>
    <row r="65" spans="2:18">
      <c r="B65" s="51">
        <f>B64+0.1</f>
        <v>4.5999999999999979</v>
      </c>
      <c r="C65" s="867" t="s">
        <v>576</v>
      </c>
      <c r="D65" s="30"/>
      <c r="E65" s="738">
        <f>+E66/E64</f>
        <v>0.10690475711579726</v>
      </c>
      <c r="F65" s="30"/>
      <c r="G65" s="30"/>
      <c r="H65" s="738">
        <f>(+H66/H64)/12*10</f>
        <v>0.13457487490327694</v>
      </c>
      <c r="I65" s="28"/>
      <c r="J65" s="28"/>
      <c r="K65" s="28"/>
      <c r="L65" s="28"/>
      <c r="M65" s="28"/>
      <c r="N65" s="28"/>
      <c r="O65" s="28"/>
      <c r="P65" s="28"/>
      <c r="Q65" s="28"/>
      <c r="R65" s="28"/>
    </row>
    <row r="66" spans="2:18">
      <c r="B66" s="51">
        <f>B65+0.1</f>
        <v>4.6999999999999975</v>
      </c>
      <c r="C66" s="867" t="s">
        <v>566</v>
      </c>
      <c r="D66" s="30"/>
      <c r="E66" s="625">
        <f>+E48+E39</f>
        <v>13.891899020547944</v>
      </c>
      <c r="F66" s="30"/>
      <c r="G66" s="30"/>
      <c r="H66" s="625">
        <f>+H48+H39</f>
        <v>11.928851486301369</v>
      </c>
      <c r="I66" s="28"/>
      <c r="J66" s="28"/>
      <c r="K66" s="28"/>
      <c r="L66" s="28"/>
      <c r="M66" s="28"/>
      <c r="N66" s="28"/>
      <c r="O66" s="28"/>
      <c r="P66" s="28"/>
      <c r="Q66" s="28"/>
      <c r="R66" s="28"/>
    </row>
    <row r="67" spans="2:18">
      <c r="B67" s="51"/>
      <c r="C67" s="867"/>
      <c r="D67" s="30"/>
      <c r="E67" s="30"/>
      <c r="F67" s="30"/>
      <c r="G67" s="30"/>
      <c r="H67" s="28"/>
      <c r="I67" s="28"/>
      <c r="J67" s="28"/>
      <c r="K67" s="28"/>
      <c r="L67" s="28"/>
      <c r="M67" s="28"/>
      <c r="N67" s="28"/>
      <c r="O67" s="28"/>
      <c r="P67" s="28"/>
      <c r="Q67" s="28"/>
      <c r="R67" s="28"/>
    </row>
    <row r="68" spans="2:18">
      <c r="B68" s="51"/>
      <c r="C68" s="867"/>
      <c r="D68" s="30"/>
      <c r="E68" s="30"/>
      <c r="F68" s="30"/>
      <c r="G68" s="30"/>
      <c r="H68" s="28"/>
      <c r="I68" s="28"/>
      <c r="J68" s="28"/>
      <c r="K68" s="28"/>
      <c r="L68" s="28"/>
      <c r="M68" s="28"/>
      <c r="N68" s="28"/>
      <c r="O68" s="28"/>
      <c r="P68" s="28"/>
      <c r="Q68" s="28"/>
      <c r="R68" s="28"/>
    </row>
    <row r="69" spans="2:18">
      <c r="B69" s="51">
        <v>9</v>
      </c>
      <c r="C69" s="868" t="s">
        <v>579</v>
      </c>
      <c r="D69" s="31"/>
      <c r="E69" s="694">
        <f>+E66</f>
        <v>13.891899020547944</v>
      </c>
      <c r="F69" s="31"/>
      <c r="G69" s="31"/>
      <c r="H69" s="694">
        <f>+H66</f>
        <v>11.928851486301369</v>
      </c>
      <c r="I69" s="28"/>
      <c r="J69" s="28"/>
      <c r="K69" s="32"/>
      <c r="L69" s="32"/>
      <c r="M69" s="32"/>
      <c r="N69" s="32"/>
      <c r="O69" s="32"/>
      <c r="P69" s="32"/>
      <c r="Q69" s="28"/>
      <c r="R69" s="28"/>
    </row>
    <row r="70" spans="2:18">
      <c r="B70" s="51">
        <v>10</v>
      </c>
      <c r="C70" s="869" t="s">
        <v>342</v>
      </c>
      <c r="D70" s="33"/>
      <c r="E70" s="32"/>
      <c r="F70" s="59"/>
      <c r="G70" s="59"/>
      <c r="H70" s="32"/>
      <c r="I70" s="28"/>
      <c r="J70" s="28"/>
      <c r="K70" s="28"/>
      <c r="L70" s="28"/>
      <c r="M70" s="28"/>
      <c r="N70" s="28"/>
      <c r="O70" s="28"/>
      <c r="P70" s="28"/>
      <c r="Q70" s="28"/>
      <c r="R70" s="28"/>
    </row>
    <row r="71" spans="2:18">
      <c r="B71" s="104">
        <v>11</v>
      </c>
      <c r="C71" s="870" t="s">
        <v>580</v>
      </c>
      <c r="D71" s="32"/>
      <c r="E71" s="694">
        <f>+E69</f>
        <v>13.891899020547944</v>
      </c>
      <c r="F71" s="32"/>
      <c r="G71" s="32"/>
      <c r="H71" s="694">
        <f>+H69</f>
        <v>11.928851486301369</v>
      </c>
      <c r="I71" s="28"/>
      <c r="J71" s="28"/>
      <c r="K71" s="28"/>
      <c r="L71" s="28"/>
      <c r="M71" s="28"/>
      <c r="N71" s="28"/>
      <c r="O71" s="28"/>
      <c r="P71" s="28"/>
      <c r="Q71" s="28"/>
      <c r="R71" s="28"/>
    </row>
    <row r="72" spans="2:18">
      <c r="B72" s="51"/>
      <c r="C72" s="34"/>
      <c r="D72" s="34"/>
      <c r="E72" s="34"/>
      <c r="F72" s="34"/>
      <c r="G72" s="34"/>
      <c r="H72" s="28"/>
      <c r="I72" s="28"/>
      <c r="J72" s="28"/>
      <c r="K72" s="28"/>
      <c r="L72" s="28"/>
      <c r="M72" s="28"/>
      <c r="N72" s="28"/>
      <c r="O72" s="28"/>
      <c r="P72" s="28"/>
      <c r="Q72" s="28"/>
      <c r="R72" s="28"/>
    </row>
    <row r="73" spans="2:18">
      <c r="B73" s="131"/>
      <c r="C73" s="171"/>
      <c r="D73" s="171"/>
      <c r="E73" s="171"/>
      <c r="F73" s="171"/>
      <c r="G73" s="171"/>
    </row>
    <row r="74" spans="2:18" hidden="1">
      <c r="B74" s="131"/>
      <c r="C74" s="1100" t="s">
        <v>581</v>
      </c>
      <c r="D74" s="1100"/>
      <c r="E74" s="1100"/>
      <c r="F74" s="1100"/>
      <c r="G74" s="1100"/>
    </row>
    <row r="75" spans="2:18" hidden="1">
      <c r="B75" s="131"/>
      <c r="C75" s="1102" t="s">
        <v>582</v>
      </c>
      <c r="D75" s="1102"/>
      <c r="E75" s="1102"/>
    </row>
    <row r="76" spans="2:18">
      <c r="B76" s="131"/>
    </row>
    <row r="77" spans="2:18">
      <c r="B77" s="131"/>
      <c r="C77" s="866" t="s">
        <v>583</v>
      </c>
      <c r="D77" s="420"/>
      <c r="E77" s="420"/>
      <c r="F77" s="420"/>
      <c r="G77" s="420"/>
    </row>
    <row r="78" spans="2:18">
      <c r="R78" s="26" t="s">
        <v>194</v>
      </c>
    </row>
    <row r="79" spans="2:18" ht="15" customHeight="1">
      <c r="B79" s="916" t="s">
        <v>9</v>
      </c>
      <c r="C79" s="916" t="s">
        <v>559</v>
      </c>
      <c r="D79" s="921" t="s">
        <v>44</v>
      </c>
      <c r="E79" s="922"/>
      <c r="F79" s="923"/>
      <c r="G79" s="921" t="s">
        <v>11</v>
      </c>
      <c r="H79" s="922"/>
      <c r="I79" s="923"/>
      <c r="J79" s="921" t="s">
        <v>12</v>
      </c>
      <c r="K79" s="922"/>
      <c r="L79" s="923"/>
      <c r="M79" s="921" t="s">
        <v>560</v>
      </c>
      <c r="N79" s="922"/>
      <c r="O79" s="922"/>
      <c r="P79" s="922"/>
      <c r="Q79" s="923"/>
      <c r="R79" s="1008" t="s">
        <v>196</v>
      </c>
    </row>
    <row r="80" spans="2:18" ht="27.6">
      <c r="B80" s="917"/>
      <c r="C80" s="917"/>
      <c r="D80" s="433" t="s">
        <v>197</v>
      </c>
      <c r="E80" s="433" t="s">
        <v>198</v>
      </c>
      <c r="F80" s="433" t="s">
        <v>199</v>
      </c>
      <c r="G80" s="433" t="s">
        <v>197</v>
      </c>
      <c r="H80" s="433" t="s">
        <v>198</v>
      </c>
      <c r="I80" s="433" t="s">
        <v>199</v>
      </c>
      <c r="J80" s="433" t="s">
        <v>197</v>
      </c>
      <c r="K80" s="433" t="s">
        <v>256</v>
      </c>
      <c r="L80" s="433" t="s">
        <v>203</v>
      </c>
      <c r="M80" s="433" t="s">
        <v>13</v>
      </c>
      <c r="N80" s="433" t="s">
        <v>14</v>
      </c>
      <c r="O80" s="433" t="s">
        <v>15</v>
      </c>
      <c r="P80" s="433" t="s">
        <v>16</v>
      </c>
      <c r="Q80" s="433" t="s">
        <v>17</v>
      </c>
      <c r="R80" s="1101"/>
    </row>
    <row r="81" spans="2:18">
      <c r="B81" s="1103"/>
      <c r="C81" s="1103"/>
      <c r="D81" s="433" t="s">
        <v>204</v>
      </c>
      <c r="E81" s="433" t="s">
        <v>205</v>
      </c>
      <c r="F81" s="433" t="s">
        <v>206</v>
      </c>
      <c r="G81" s="433" t="s">
        <v>207</v>
      </c>
      <c r="H81" s="433" t="s">
        <v>208</v>
      </c>
      <c r="I81" s="433" t="s">
        <v>209</v>
      </c>
      <c r="J81" s="433" t="s">
        <v>210</v>
      </c>
      <c r="K81" s="433" t="s">
        <v>211</v>
      </c>
      <c r="L81" s="433" t="s">
        <v>561</v>
      </c>
      <c r="M81" s="433" t="s">
        <v>215</v>
      </c>
      <c r="N81" s="433" t="s">
        <v>215</v>
      </c>
      <c r="O81" s="433" t="s">
        <v>215</v>
      </c>
      <c r="P81" s="433" t="s">
        <v>215</v>
      </c>
      <c r="Q81" s="433" t="s">
        <v>215</v>
      </c>
      <c r="R81" s="442"/>
    </row>
    <row r="82" spans="2:18">
      <c r="B82" s="51"/>
      <c r="C82" s="132"/>
      <c r="D82" s="443"/>
      <c r="E82" s="443"/>
      <c r="F82" s="443"/>
      <c r="G82" s="443"/>
      <c r="H82" s="443"/>
      <c r="I82" s="443"/>
      <c r="J82" s="443"/>
      <c r="K82" s="443"/>
      <c r="L82" s="443"/>
      <c r="M82" s="443"/>
      <c r="N82" s="443"/>
      <c r="O82" s="443"/>
      <c r="P82" s="443"/>
      <c r="Q82" s="443"/>
      <c r="R82" s="444"/>
    </row>
    <row r="83" spans="2:18">
      <c r="B83" s="104">
        <v>1</v>
      </c>
      <c r="C83" s="868" t="s">
        <v>584</v>
      </c>
      <c r="D83" s="31"/>
      <c r="E83" s="31"/>
      <c r="F83" s="31"/>
      <c r="G83" s="31"/>
      <c r="H83" s="28"/>
      <c r="I83" s="28"/>
      <c r="J83" s="28"/>
      <c r="K83" s="28"/>
      <c r="L83" s="28"/>
      <c r="M83" s="28"/>
      <c r="N83" s="28"/>
      <c r="O83" s="28"/>
      <c r="P83" s="28"/>
      <c r="Q83" s="28"/>
      <c r="R83" s="28"/>
    </row>
    <row r="84" spans="2:18">
      <c r="B84" s="51">
        <v>1.1000000000000001</v>
      </c>
      <c r="C84" s="867" t="s">
        <v>571</v>
      </c>
      <c r="D84" s="30"/>
      <c r="E84" s="30"/>
      <c r="F84" s="30"/>
      <c r="G84" s="30"/>
      <c r="H84" s="616">
        <v>112.635375</v>
      </c>
      <c r="I84" s="28"/>
      <c r="J84" s="28"/>
      <c r="K84" s="28"/>
      <c r="L84" s="28"/>
      <c r="M84" s="28"/>
      <c r="N84" s="28"/>
      <c r="O84" s="28"/>
      <c r="P84" s="28"/>
      <c r="Q84" s="28"/>
      <c r="R84" s="28"/>
    </row>
    <row r="85" spans="2:18" ht="27.6">
      <c r="B85" s="51">
        <f t="shared" ref="B85:B88" si="11">B84+0.1</f>
        <v>1.2000000000000002</v>
      </c>
      <c r="C85" s="867" t="s">
        <v>21</v>
      </c>
      <c r="D85" s="30"/>
      <c r="E85" s="30"/>
      <c r="F85" s="30"/>
      <c r="G85" s="30"/>
      <c r="H85" s="28"/>
      <c r="I85" s="28"/>
      <c r="J85" s="28"/>
      <c r="K85" s="28"/>
      <c r="L85" s="28"/>
      <c r="M85" s="28"/>
      <c r="N85" s="28"/>
      <c r="O85" s="28"/>
      <c r="P85" s="28"/>
      <c r="Q85" s="28"/>
      <c r="R85" s="28"/>
    </row>
    <row r="86" spans="2:18">
      <c r="B86" s="51">
        <f t="shared" si="11"/>
        <v>1.3000000000000003</v>
      </c>
      <c r="C86" s="867" t="s">
        <v>572</v>
      </c>
      <c r="D86" s="30"/>
      <c r="E86" s="30"/>
      <c r="F86" s="30"/>
      <c r="G86" s="30"/>
      <c r="H86" s="28"/>
      <c r="I86" s="28"/>
      <c r="J86" s="28"/>
      <c r="K86" s="28"/>
      <c r="L86" s="28"/>
      <c r="M86" s="28"/>
      <c r="N86" s="28"/>
      <c r="O86" s="28"/>
      <c r="P86" s="28"/>
      <c r="Q86" s="28"/>
      <c r="R86" s="28"/>
    </row>
    <row r="87" spans="2:18">
      <c r="B87" s="51">
        <f t="shared" si="11"/>
        <v>1.4000000000000004</v>
      </c>
      <c r="C87" s="867" t="s">
        <v>573</v>
      </c>
      <c r="D87" s="30"/>
      <c r="E87" s="30"/>
      <c r="F87" s="30"/>
      <c r="G87" s="30"/>
      <c r="H87" s="616">
        <v>3.4923750000000009</v>
      </c>
      <c r="I87" s="28"/>
      <c r="J87" s="28"/>
      <c r="K87" s="28"/>
      <c r="L87" s="28"/>
      <c r="M87" s="28"/>
      <c r="N87" s="28"/>
      <c r="O87" s="28"/>
      <c r="P87" s="28"/>
      <c r="Q87" s="28"/>
      <c r="R87" s="28"/>
    </row>
    <row r="88" spans="2:18">
      <c r="B88" s="51">
        <f t="shared" si="11"/>
        <v>1.5000000000000004</v>
      </c>
      <c r="C88" s="867" t="s">
        <v>574</v>
      </c>
      <c r="D88" s="30"/>
      <c r="E88" s="30"/>
      <c r="F88" s="30"/>
      <c r="G88" s="30"/>
      <c r="H88" s="570">
        <f>+H84-H87</f>
        <v>109.143</v>
      </c>
      <c r="I88" s="28"/>
      <c r="J88" s="28"/>
      <c r="K88" s="28"/>
      <c r="L88" s="28"/>
      <c r="M88" s="28"/>
      <c r="N88" s="28"/>
      <c r="O88" s="28"/>
      <c r="P88" s="28"/>
      <c r="Q88" s="28"/>
      <c r="R88" s="28"/>
    </row>
    <row r="89" spans="2:18">
      <c r="B89" s="51">
        <f>B88+0.1</f>
        <v>1.6000000000000005</v>
      </c>
      <c r="C89" s="867" t="s">
        <v>575</v>
      </c>
      <c r="D89" s="30"/>
      <c r="E89" s="30"/>
      <c r="F89" s="30"/>
      <c r="G89" s="30"/>
      <c r="H89" s="570">
        <f>AVERAGE(H88,H84)</f>
        <v>110.88918749999999</v>
      </c>
      <c r="I89" s="28"/>
      <c r="J89" s="28"/>
      <c r="K89" s="28"/>
      <c r="L89" s="28"/>
      <c r="M89" s="28"/>
      <c r="N89" s="28"/>
      <c r="O89" s="28"/>
      <c r="P89" s="28"/>
      <c r="Q89" s="28"/>
      <c r="R89" s="28"/>
    </row>
    <row r="90" spans="2:18">
      <c r="B90" s="51">
        <f>B89+0.1</f>
        <v>1.7000000000000006</v>
      </c>
      <c r="C90" s="867" t="s">
        <v>576</v>
      </c>
      <c r="D90" s="30"/>
      <c r="E90" s="30"/>
      <c r="F90" s="30"/>
      <c r="G90" s="30"/>
      <c r="H90" s="653">
        <f>+H91/H89*12/2</f>
        <v>0.11808269211370469</v>
      </c>
      <c r="I90" s="28"/>
      <c r="J90" s="28"/>
      <c r="K90" s="28"/>
      <c r="L90" s="28"/>
      <c r="M90" s="28"/>
      <c r="N90" s="28"/>
      <c r="O90" s="28"/>
      <c r="P90" s="28"/>
      <c r="Q90" s="28"/>
      <c r="R90" s="28"/>
    </row>
    <row r="91" spans="2:18">
      <c r="B91" s="51">
        <f>B90+0.1</f>
        <v>1.8000000000000007</v>
      </c>
      <c r="C91" s="867" t="s">
        <v>566</v>
      </c>
      <c r="D91" s="30"/>
      <c r="E91" s="30"/>
      <c r="F91" s="30"/>
      <c r="G91" s="30"/>
      <c r="H91" s="616">
        <v>2.1823489643835616</v>
      </c>
      <c r="I91" s="28"/>
      <c r="J91" s="28"/>
      <c r="K91" s="28"/>
      <c r="L91" s="28"/>
      <c r="M91" s="28"/>
      <c r="N91" s="28"/>
      <c r="O91" s="28"/>
      <c r="P91" s="28"/>
      <c r="Q91" s="28"/>
      <c r="R91" s="28"/>
    </row>
    <row r="92" spans="2:18">
      <c r="B92" s="51"/>
      <c r="C92" s="867"/>
      <c r="D92" s="30"/>
      <c r="E92" s="30"/>
      <c r="F92" s="30"/>
      <c r="G92" s="30"/>
      <c r="H92" s="28"/>
      <c r="I92" s="28"/>
      <c r="J92" s="28"/>
      <c r="K92" s="28"/>
      <c r="L92" s="28"/>
      <c r="M92" s="28"/>
      <c r="N92" s="28"/>
      <c r="O92" s="28"/>
      <c r="P92" s="28"/>
      <c r="Q92" s="28"/>
      <c r="R92" s="28"/>
    </row>
    <row r="93" spans="2:18">
      <c r="B93" s="104">
        <v>2</v>
      </c>
      <c r="C93" s="868" t="s">
        <v>585</v>
      </c>
      <c r="D93" s="31"/>
      <c r="E93" s="31"/>
      <c r="F93" s="31"/>
      <c r="G93" s="31"/>
      <c r="H93" s="28"/>
      <c r="I93" s="28"/>
      <c r="J93" s="28"/>
      <c r="K93" s="28"/>
      <c r="L93" s="28"/>
      <c r="M93" s="28"/>
      <c r="N93" s="28"/>
      <c r="O93" s="28"/>
      <c r="P93" s="28"/>
      <c r="Q93" s="28"/>
      <c r="R93" s="28"/>
    </row>
    <row r="94" spans="2:18">
      <c r="B94" s="51">
        <f t="shared" ref="B94:B97" si="12">B93+0.1</f>
        <v>2.1</v>
      </c>
      <c r="C94" s="867" t="s">
        <v>571</v>
      </c>
      <c r="D94" s="30"/>
      <c r="E94" s="30"/>
      <c r="F94" s="30"/>
      <c r="G94" s="30"/>
      <c r="H94" s="28"/>
      <c r="I94" s="28"/>
      <c r="J94" s="28"/>
      <c r="K94" s="28"/>
      <c r="L94" s="28"/>
      <c r="M94" s="28"/>
      <c r="N94" s="28"/>
      <c r="O94" s="28"/>
      <c r="P94" s="28"/>
      <c r="Q94" s="28"/>
      <c r="R94" s="28"/>
    </row>
    <row r="95" spans="2:18" ht="27.6">
      <c r="B95" s="51">
        <f t="shared" si="12"/>
        <v>2.2000000000000002</v>
      </c>
      <c r="C95" s="867" t="s">
        <v>21</v>
      </c>
      <c r="D95" s="30"/>
      <c r="E95" s="30"/>
      <c r="F95" s="30"/>
      <c r="G95" s="30"/>
      <c r="H95" s="28"/>
      <c r="I95" s="28"/>
      <c r="J95" s="28"/>
      <c r="K95" s="28"/>
      <c r="L95" s="28"/>
      <c r="M95" s="28"/>
      <c r="N95" s="28"/>
      <c r="O95" s="28"/>
      <c r="P95" s="28"/>
      <c r="Q95" s="28"/>
      <c r="R95" s="28"/>
    </row>
    <row r="96" spans="2:18">
      <c r="B96" s="51">
        <f t="shared" si="12"/>
        <v>2.3000000000000003</v>
      </c>
      <c r="C96" s="867" t="s">
        <v>573</v>
      </c>
      <c r="D96" s="30"/>
      <c r="E96" s="30"/>
      <c r="F96" s="30"/>
      <c r="G96" s="30"/>
      <c r="H96" s="28"/>
      <c r="I96" s="28"/>
      <c r="J96" s="28"/>
      <c r="K96" s="28"/>
      <c r="L96" s="28"/>
      <c r="M96" s="28"/>
      <c r="N96" s="28"/>
      <c r="O96" s="28"/>
      <c r="P96" s="28"/>
      <c r="Q96" s="28"/>
      <c r="R96" s="28"/>
    </row>
    <row r="97" spans="2:18">
      <c r="B97" s="51">
        <f t="shared" si="12"/>
        <v>2.4000000000000004</v>
      </c>
      <c r="C97" s="867" t="s">
        <v>574</v>
      </c>
      <c r="D97" s="30"/>
      <c r="E97" s="30"/>
      <c r="F97" s="30"/>
      <c r="G97" s="30"/>
      <c r="H97" s="28"/>
      <c r="I97" s="28"/>
      <c r="J97" s="28"/>
      <c r="K97" s="28"/>
      <c r="L97" s="28"/>
      <c r="M97" s="28"/>
      <c r="N97" s="28"/>
      <c r="O97" s="28"/>
      <c r="P97" s="28"/>
      <c r="Q97" s="28"/>
      <c r="R97" s="28"/>
    </row>
    <row r="98" spans="2:18">
      <c r="B98" s="51">
        <f>B97+0.1</f>
        <v>2.5000000000000004</v>
      </c>
      <c r="C98" s="867" t="s">
        <v>575</v>
      </c>
      <c r="D98" s="30"/>
      <c r="E98" s="30"/>
      <c r="F98" s="30"/>
      <c r="G98" s="30"/>
      <c r="H98" s="28"/>
      <c r="I98" s="28"/>
      <c r="J98" s="28"/>
      <c r="K98" s="28"/>
      <c r="L98" s="28"/>
      <c r="M98" s="28"/>
      <c r="N98" s="28"/>
      <c r="O98" s="28"/>
      <c r="P98" s="28"/>
      <c r="Q98" s="28"/>
      <c r="R98" s="28"/>
    </row>
    <row r="99" spans="2:18">
      <c r="B99" s="51">
        <f>B98+0.1</f>
        <v>2.6000000000000005</v>
      </c>
      <c r="C99" s="867" t="s">
        <v>576</v>
      </c>
      <c r="D99" s="30"/>
      <c r="E99" s="30"/>
      <c r="F99" s="30"/>
      <c r="G99" s="30"/>
      <c r="H99" s="28"/>
      <c r="I99" s="28"/>
      <c r="J99" s="28"/>
      <c r="K99" s="28"/>
      <c r="L99" s="28"/>
      <c r="M99" s="28"/>
      <c r="N99" s="28"/>
      <c r="O99" s="28"/>
      <c r="P99" s="28"/>
      <c r="Q99" s="28"/>
      <c r="R99" s="28"/>
    </row>
    <row r="100" spans="2:18">
      <c r="B100" s="51">
        <f>B99+0.1</f>
        <v>2.7000000000000006</v>
      </c>
      <c r="C100" s="867" t="s">
        <v>566</v>
      </c>
      <c r="D100" s="30"/>
      <c r="E100" s="30"/>
      <c r="F100" s="30"/>
      <c r="G100" s="30"/>
      <c r="H100" s="28"/>
      <c r="I100" s="28"/>
      <c r="J100" s="28"/>
      <c r="K100" s="28"/>
      <c r="L100" s="28"/>
      <c r="M100" s="28"/>
      <c r="N100" s="28"/>
      <c r="O100" s="28"/>
      <c r="P100" s="28"/>
      <c r="Q100" s="28"/>
      <c r="R100" s="28"/>
    </row>
    <row r="101" spans="2:18">
      <c r="B101" s="51"/>
      <c r="C101" s="867"/>
      <c r="D101" s="30"/>
      <c r="E101" s="30"/>
      <c r="F101" s="30"/>
      <c r="G101" s="30"/>
      <c r="H101" s="28"/>
      <c r="I101" s="28"/>
      <c r="J101" s="28"/>
      <c r="K101" s="28"/>
      <c r="L101" s="28"/>
      <c r="M101" s="28"/>
      <c r="N101" s="28"/>
      <c r="O101" s="28"/>
      <c r="P101" s="28"/>
      <c r="Q101" s="28"/>
      <c r="R101" s="28"/>
    </row>
    <row r="102" spans="2:18">
      <c r="B102" s="104">
        <v>3</v>
      </c>
      <c r="C102" s="868" t="s">
        <v>578</v>
      </c>
      <c r="D102" s="31"/>
      <c r="E102" s="31"/>
      <c r="F102" s="31"/>
      <c r="G102" s="31"/>
      <c r="H102" s="28"/>
      <c r="I102" s="28"/>
      <c r="J102" s="28"/>
      <c r="K102" s="28"/>
      <c r="L102" s="28"/>
      <c r="M102" s="28"/>
      <c r="N102" s="28"/>
      <c r="O102" s="28"/>
      <c r="P102" s="28"/>
      <c r="Q102" s="28"/>
      <c r="R102" s="28"/>
    </row>
    <row r="103" spans="2:18">
      <c r="B103" s="51"/>
      <c r="C103" s="867" t="s">
        <v>437</v>
      </c>
      <c r="D103" s="30"/>
      <c r="E103" s="30"/>
      <c r="F103" s="30"/>
      <c r="G103" s="30"/>
      <c r="H103" s="28"/>
      <c r="I103" s="28"/>
      <c r="J103" s="28"/>
      <c r="K103" s="28"/>
      <c r="L103" s="28"/>
      <c r="M103" s="28"/>
      <c r="N103" s="28"/>
      <c r="O103" s="28"/>
      <c r="P103" s="28"/>
      <c r="Q103" s="28"/>
      <c r="R103" s="28"/>
    </row>
    <row r="104" spans="2:18">
      <c r="B104" s="51"/>
      <c r="C104" s="867" t="s">
        <v>437</v>
      </c>
      <c r="D104" s="30"/>
      <c r="E104" s="30"/>
      <c r="F104" s="30"/>
      <c r="G104" s="30"/>
      <c r="H104" s="28"/>
      <c r="I104" s="28"/>
      <c r="J104" s="28"/>
      <c r="K104" s="28"/>
      <c r="L104" s="28"/>
      <c r="M104" s="28"/>
      <c r="N104" s="28"/>
      <c r="O104" s="28"/>
      <c r="P104" s="28"/>
      <c r="Q104" s="28"/>
      <c r="R104" s="28"/>
    </row>
    <row r="105" spans="2:18">
      <c r="B105" s="51"/>
      <c r="C105" s="867" t="s">
        <v>437</v>
      </c>
      <c r="D105" s="30"/>
      <c r="E105" s="30"/>
      <c r="F105" s="30"/>
      <c r="G105" s="30"/>
      <c r="H105" s="28"/>
      <c r="I105" s="28"/>
      <c r="J105" s="28"/>
      <c r="K105" s="28"/>
      <c r="L105" s="28"/>
      <c r="M105" s="28"/>
      <c r="N105" s="28"/>
      <c r="O105" s="28"/>
      <c r="P105" s="28"/>
      <c r="Q105" s="28"/>
      <c r="R105" s="28"/>
    </row>
    <row r="106" spans="2:18">
      <c r="B106" s="51"/>
      <c r="C106" s="867"/>
      <c r="D106" s="30"/>
      <c r="E106" s="30"/>
      <c r="F106" s="30"/>
      <c r="G106" s="30"/>
      <c r="H106" s="28"/>
      <c r="I106" s="28"/>
      <c r="J106" s="28"/>
      <c r="K106" s="28"/>
      <c r="L106" s="28"/>
      <c r="M106" s="28"/>
      <c r="N106" s="28"/>
      <c r="O106" s="28"/>
      <c r="P106" s="28"/>
      <c r="Q106" s="28"/>
      <c r="R106" s="28"/>
    </row>
    <row r="107" spans="2:18">
      <c r="B107" s="104">
        <v>10</v>
      </c>
      <c r="C107" s="868" t="s">
        <v>302</v>
      </c>
      <c r="D107" s="31"/>
      <c r="E107" s="31"/>
      <c r="F107" s="31"/>
      <c r="G107" s="30"/>
      <c r="H107" s="28"/>
      <c r="I107" s="28"/>
      <c r="J107" s="28"/>
      <c r="K107" s="28"/>
      <c r="L107" s="28"/>
      <c r="M107" s="28"/>
      <c r="N107" s="28"/>
      <c r="O107" s="28"/>
      <c r="P107" s="28"/>
      <c r="Q107" s="28"/>
      <c r="R107" s="28"/>
    </row>
    <row r="108" spans="2:18">
      <c r="B108" s="51">
        <f t="shared" ref="B108:B111" si="13">B107+0.1</f>
        <v>10.1</v>
      </c>
      <c r="C108" s="867" t="s">
        <v>571</v>
      </c>
      <c r="D108" s="30"/>
      <c r="E108" s="30"/>
      <c r="F108" s="30"/>
      <c r="G108" s="30"/>
      <c r="H108" s="570">
        <f>+H84+H94</f>
        <v>112.635375</v>
      </c>
      <c r="I108" s="28"/>
      <c r="J108" s="28"/>
      <c r="K108" s="28"/>
      <c r="L108" s="28"/>
      <c r="M108" s="28"/>
      <c r="N108" s="28"/>
      <c r="O108" s="28"/>
      <c r="P108" s="28"/>
      <c r="Q108" s="28"/>
      <c r="R108" s="28"/>
    </row>
    <row r="109" spans="2:18" ht="27.6">
      <c r="B109" s="51">
        <f t="shared" si="13"/>
        <v>10.199999999999999</v>
      </c>
      <c r="C109" s="867" t="s">
        <v>21</v>
      </c>
      <c r="D109" s="30"/>
      <c r="E109" s="30"/>
      <c r="F109" s="30"/>
      <c r="G109" s="30"/>
      <c r="H109" s="30"/>
      <c r="I109" s="28"/>
      <c r="J109" s="28"/>
      <c r="K109" s="28"/>
      <c r="L109" s="28"/>
      <c r="M109" s="28"/>
      <c r="N109" s="28"/>
      <c r="O109" s="28"/>
      <c r="P109" s="28"/>
      <c r="Q109" s="28"/>
      <c r="R109" s="28"/>
    </row>
    <row r="110" spans="2:18">
      <c r="B110" s="51">
        <f t="shared" si="13"/>
        <v>10.299999999999999</v>
      </c>
      <c r="C110" s="867" t="s">
        <v>573</v>
      </c>
      <c r="D110" s="30"/>
      <c r="E110" s="30"/>
      <c r="F110" s="30"/>
      <c r="G110" s="30"/>
      <c r="H110" s="732">
        <f>+H87+H96</f>
        <v>3.4923750000000009</v>
      </c>
      <c r="I110" s="28"/>
      <c r="J110" s="28"/>
      <c r="K110" s="28"/>
      <c r="L110" s="28"/>
      <c r="M110" s="28"/>
      <c r="N110" s="28"/>
      <c r="O110" s="28"/>
      <c r="P110" s="28"/>
      <c r="Q110" s="28"/>
      <c r="R110" s="28"/>
    </row>
    <row r="111" spans="2:18">
      <c r="B111" s="51">
        <f t="shared" si="13"/>
        <v>10.399999999999999</v>
      </c>
      <c r="C111" s="867" t="s">
        <v>574</v>
      </c>
      <c r="D111" s="30"/>
      <c r="E111" s="30"/>
      <c r="F111" s="30"/>
      <c r="G111" s="30"/>
      <c r="H111" s="732">
        <f>+H108-H110</f>
        <v>109.143</v>
      </c>
      <c r="I111" s="28"/>
      <c r="J111" s="28"/>
      <c r="K111" s="28"/>
      <c r="L111" s="28"/>
      <c r="M111" s="28"/>
      <c r="N111" s="28"/>
      <c r="O111" s="28"/>
      <c r="P111" s="28"/>
      <c r="Q111" s="28"/>
      <c r="R111" s="28"/>
    </row>
    <row r="112" spans="2:18">
      <c r="B112" s="51">
        <f>B111+0.1</f>
        <v>10.499999999999998</v>
      </c>
      <c r="C112" s="867" t="s">
        <v>575</v>
      </c>
      <c r="D112" s="30"/>
      <c r="E112" s="30"/>
      <c r="F112" s="30"/>
      <c r="G112" s="30"/>
      <c r="H112" s="783">
        <f>AVERAGE(H111,H108)</f>
        <v>110.88918749999999</v>
      </c>
      <c r="I112" s="28"/>
      <c r="J112" s="28"/>
      <c r="K112" s="28"/>
      <c r="L112" s="28"/>
      <c r="M112" s="28"/>
      <c r="N112" s="28"/>
      <c r="O112" s="28"/>
      <c r="P112" s="28"/>
      <c r="Q112" s="28"/>
      <c r="R112" s="28"/>
    </row>
    <row r="113" spans="2:18">
      <c r="B113" s="51">
        <f>B112+0.1</f>
        <v>10.599999999999998</v>
      </c>
      <c r="C113" s="867" t="s">
        <v>576</v>
      </c>
      <c r="D113" s="30"/>
      <c r="E113" s="30"/>
      <c r="F113" s="30"/>
      <c r="G113" s="30"/>
      <c r="H113" s="653">
        <f>+H114/H112*12/2</f>
        <v>0.11808269211370469</v>
      </c>
      <c r="I113" s="28"/>
      <c r="J113" s="28"/>
      <c r="K113" s="28"/>
      <c r="L113" s="28"/>
      <c r="M113" s="28"/>
      <c r="N113" s="28"/>
      <c r="O113" s="28"/>
      <c r="P113" s="28"/>
      <c r="Q113" s="28"/>
      <c r="R113" s="28"/>
    </row>
    <row r="114" spans="2:18">
      <c r="B114" s="51">
        <f>B113+0.1</f>
        <v>10.699999999999998</v>
      </c>
      <c r="C114" s="867" t="s">
        <v>566</v>
      </c>
      <c r="D114" s="30"/>
      <c r="E114" s="30"/>
      <c r="F114" s="30"/>
      <c r="G114" s="30"/>
      <c r="H114" s="625">
        <f>+H100+H91</f>
        <v>2.1823489643835616</v>
      </c>
      <c r="I114" s="28"/>
      <c r="J114" s="28"/>
      <c r="K114" s="28"/>
      <c r="L114" s="28"/>
      <c r="M114" s="28"/>
      <c r="N114" s="28"/>
      <c r="O114" s="28"/>
      <c r="P114" s="28"/>
      <c r="Q114" s="28"/>
      <c r="R114" s="28"/>
    </row>
    <row r="115" spans="2:18">
      <c r="B115" s="51"/>
      <c r="C115" s="867"/>
      <c r="D115" s="30"/>
      <c r="E115" s="30"/>
      <c r="F115" s="30"/>
      <c r="G115" s="30"/>
      <c r="H115" s="28"/>
      <c r="I115" s="28"/>
      <c r="J115" s="28"/>
      <c r="K115" s="28"/>
      <c r="L115" s="28"/>
      <c r="M115" s="28"/>
      <c r="N115" s="28"/>
      <c r="O115" s="28"/>
      <c r="P115" s="28"/>
      <c r="Q115" s="28"/>
      <c r="R115" s="28"/>
    </row>
    <row r="116" spans="2:18">
      <c r="B116" s="51"/>
      <c r="C116" s="868"/>
      <c r="D116" s="31"/>
      <c r="E116" s="31"/>
      <c r="F116" s="31"/>
      <c r="G116" s="31"/>
      <c r="H116" s="28"/>
      <c r="I116" s="28"/>
      <c r="J116" s="28"/>
      <c r="K116" s="28"/>
      <c r="L116" s="28"/>
      <c r="M116" s="28"/>
      <c r="N116" s="28"/>
      <c r="O116" s="28"/>
      <c r="P116" s="28"/>
      <c r="Q116" s="28"/>
      <c r="R116" s="28"/>
    </row>
    <row r="117" spans="2:18">
      <c r="B117" s="51"/>
      <c r="C117" s="867"/>
      <c r="D117" s="30"/>
      <c r="E117" s="30"/>
      <c r="F117" s="30"/>
      <c r="G117" s="30"/>
      <c r="H117" s="694">
        <f>+H114</f>
        <v>2.1823489643835616</v>
      </c>
      <c r="I117" s="28"/>
      <c r="J117" s="28"/>
      <c r="K117" s="28"/>
      <c r="L117" s="28"/>
      <c r="M117" s="28"/>
      <c r="N117" s="28"/>
      <c r="O117" s="28"/>
      <c r="P117" s="28"/>
      <c r="Q117" s="28"/>
      <c r="R117" s="28"/>
    </row>
    <row r="118" spans="2:18">
      <c r="B118" s="51">
        <v>9</v>
      </c>
      <c r="C118" s="868" t="s">
        <v>579</v>
      </c>
      <c r="D118" s="31"/>
      <c r="E118" s="31"/>
      <c r="F118" s="31"/>
      <c r="G118" s="31"/>
      <c r="H118" s="32"/>
      <c r="I118" s="32"/>
      <c r="J118" s="32"/>
      <c r="K118" s="32"/>
      <c r="L118" s="32"/>
      <c r="M118" s="32"/>
      <c r="N118" s="32"/>
      <c r="O118" s="28"/>
      <c r="P118" s="28"/>
      <c r="Q118" s="28"/>
      <c r="R118" s="28"/>
    </row>
    <row r="119" spans="2:18">
      <c r="B119" s="51">
        <v>10</v>
      </c>
      <c r="C119" s="869" t="s">
        <v>342</v>
      </c>
      <c r="D119" s="33"/>
      <c r="E119" s="33"/>
      <c r="F119" s="33"/>
      <c r="G119" s="33"/>
      <c r="H119" s="694">
        <f>+H117</f>
        <v>2.1823489643835616</v>
      </c>
      <c r="I119" s="28"/>
      <c r="J119" s="28"/>
      <c r="K119" s="28"/>
      <c r="L119" s="28"/>
      <c r="M119" s="28"/>
      <c r="N119" s="28"/>
      <c r="O119" s="28"/>
      <c r="P119" s="28"/>
      <c r="Q119" s="28"/>
      <c r="R119" s="28"/>
    </row>
    <row r="120" spans="2:18">
      <c r="B120" s="104">
        <v>11</v>
      </c>
      <c r="C120" s="870" t="s">
        <v>580</v>
      </c>
      <c r="D120" s="32"/>
      <c r="E120" s="32"/>
      <c r="F120" s="32"/>
      <c r="G120" s="32"/>
      <c r="H120" s="28"/>
      <c r="I120" s="28"/>
      <c r="J120" s="28"/>
      <c r="K120" s="28"/>
      <c r="L120" s="28"/>
      <c r="M120" s="28"/>
      <c r="N120" s="28"/>
      <c r="O120" s="28"/>
      <c r="P120" s="28"/>
      <c r="Q120" s="28"/>
      <c r="R120" s="28"/>
    </row>
    <row r="121" spans="2:18">
      <c r="B121" s="51"/>
      <c r="C121" s="34"/>
      <c r="D121" s="34"/>
      <c r="E121" s="34"/>
      <c r="F121" s="34"/>
      <c r="G121" s="34"/>
      <c r="H121" s="28"/>
      <c r="I121" s="28"/>
      <c r="J121" s="28"/>
      <c r="K121" s="28"/>
      <c r="L121" s="28"/>
      <c r="M121" s="28"/>
      <c r="N121" s="28"/>
      <c r="O121" s="28"/>
      <c r="P121" s="28"/>
      <c r="Q121" s="28"/>
      <c r="R121" s="28"/>
    </row>
    <row r="123" spans="2:18">
      <c r="C123" s="1100" t="s">
        <v>581</v>
      </c>
      <c r="D123" s="1100"/>
      <c r="E123" s="1100"/>
      <c r="F123" s="1100"/>
      <c r="G123" s="1100"/>
    </row>
    <row r="124" spans="2:18" ht="27.6">
      <c r="C124" s="159" t="s">
        <v>582</v>
      </c>
    </row>
    <row r="127" spans="2:18">
      <c r="H127" s="786"/>
    </row>
    <row r="128" spans="2:18">
      <c r="H128" s="786"/>
    </row>
    <row r="129" spans="8:8">
      <c r="H129" s="786"/>
    </row>
    <row r="130" spans="8:8">
      <c r="H130" s="786"/>
    </row>
    <row r="131" spans="8:8">
      <c r="H131" s="787"/>
    </row>
  </sheetData>
  <mergeCells count="24">
    <mergeCell ref="B79:B81"/>
    <mergeCell ref="C79:C81"/>
    <mergeCell ref="M79:Q79"/>
    <mergeCell ref="R79:R80"/>
    <mergeCell ref="C123:G123"/>
    <mergeCell ref="C74:G74"/>
    <mergeCell ref="G79:I79"/>
    <mergeCell ref="J79:L79"/>
    <mergeCell ref="D79:F79"/>
    <mergeCell ref="R8:R9"/>
    <mergeCell ref="R28:R29"/>
    <mergeCell ref="C75:E75"/>
    <mergeCell ref="B28:B29"/>
    <mergeCell ref="C28:C29"/>
    <mergeCell ref="G28:I28"/>
    <mergeCell ref="J28:L28"/>
    <mergeCell ref="M28:Q28"/>
    <mergeCell ref="D28:F28"/>
    <mergeCell ref="B8:B9"/>
    <mergeCell ref="C8:C9"/>
    <mergeCell ref="G8:I8"/>
    <mergeCell ref="J8:L8"/>
    <mergeCell ref="M8:Q8"/>
    <mergeCell ref="D8:F8"/>
  </mergeCells>
  <printOptions verticalCentered="1"/>
  <pageMargins left="0.23622047244094491" right="0.23622047244094491" top="0.19685039370078741" bottom="0.19685039370078741" header="0.23622047244094491" footer="0.19685039370078741"/>
  <pageSetup paperSize="9" scale="55" fitToWidth="2" fitToHeight="2" orientation="landscape" r:id="rId1"/>
  <headerFooter alignWithMargins="0"/>
  <rowBreaks count="1" manualBreakCount="1">
    <brk id="75" min="1" max="1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O45"/>
  <sheetViews>
    <sheetView showGridLines="0" view="pageBreakPreview" zoomScale="72" zoomScaleNormal="75" zoomScaleSheetLayoutView="70" workbookViewId="0">
      <selection activeCell="F18" sqref="F18"/>
    </sheetView>
  </sheetViews>
  <sheetFormatPr defaultColWidth="9.28515625" defaultRowHeight="13.9"/>
  <cols>
    <col min="1" max="1" width="6.7109375" style="21" customWidth="1"/>
    <col min="2" max="2" width="7" style="21" customWidth="1"/>
    <col min="3" max="3" width="96.7109375" style="21" customWidth="1"/>
    <col min="4" max="6" width="14.42578125" style="21" customWidth="1"/>
    <col min="7" max="7" width="17.5703125" style="21" customWidth="1"/>
    <col min="8" max="8" width="16.7109375" style="21" customWidth="1"/>
    <col min="9" max="9" width="15" style="21" customWidth="1"/>
    <col min="10" max="10" width="17.42578125" style="21" customWidth="1"/>
    <col min="11" max="11" width="16.5703125" style="21" customWidth="1"/>
    <col min="12" max="14" width="18.7109375" style="21" customWidth="1"/>
    <col min="15" max="16384" width="9.28515625" style="21"/>
  </cols>
  <sheetData>
    <row r="2" spans="2:12">
      <c r="D2" s="311" t="str">
        <f>Index!B2</f>
        <v>AMRAVATI POWER TRANSMISSION CO. LTD. (APTCL)</v>
      </c>
      <c r="E2" s="311"/>
      <c r="F2" s="311"/>
      <c r="G2" s="22"/>
      <c r="H2" s="22"/>
      <c r="I2" s="22"/>
      <c r="J2" s="22"/>
      <c r="K2" s="22"/>
    </row>
    <row r="3" spans="2:12" s="23" customFormat="1">
      <c r="D3" s="153" t="s">
        <v>123</v>
      </c>
      <c r="E3" s="153"/>
      <c r="F3" s="153"/>
      <c r="G3" s="24"/>
      <c r="H3" s="24"/>
      <c r="I3" s="24"/>
      <c r="J3" s="24"/>
      <c r="K3" s="24"/>
    </row>
    <row r="4" spans="2:12" s="23" customFormat="1">
      <c r="D4" s="58" t="s">
        <v>586</v>
      </c>
      <c r="E4" s="58"/>
      <c r="F4" s="58"/>
      <c r="G4" s="24"/>
      <c r="H4" s="75"/>
      <c r="I4" s="75"/>
      <c r="J4" s="24"/>
      <c r="K4" s="24"/>
    </row>
    <row r="5" spans="2:12">
      <c r="C5" s="27"/>
    </row>
    <row r="6" spans="2:12">
      <c r="C6" s="27"/>
    </row>
    <row r="7" spans="2:12">
      <c r="C7" s="27" t="s">
        <v>587</v>
      </c>
    </row>
    <row r="8" spans="2:12">
      <c r="C8" s="27"/>
    </row>
    <row r="9" spans="2:12">
      <c r="D9" s="129"/>
      <c r="E9" s="129"/>
      <c r="F9" s="129"/>
      <c r="G9" s="129"/>
      <c r="I9" s="129"/>
      <c r="J9" s="26" t="s">
        <v>194</v>
      </c>
    </row>
    <row r="10" spans="2:12" ht="24.6" customHeight="1">
      <c r="B10" s="1039" t="s">
        <v>558</v>
      </c>
      <c r="C10" s="1039" t="s">
        <v>10</v>
      </c>
      <c r="D10" s="1031" t="s">
        <v>588</v>
      </c>
      <c r="E10" s="921" t="s">
        <v>44</v>
      </c>
      <c r="F10" s="923"/>
      <c r="G10" s="921" t="s">
        <v>11</v>
      </c>
      <c r="H10" s="923"/>
      <c r="I10" s="921" t="s">
        <v>12</v>
      </c>
      <c r="J10" s="923"/>
    </row>
    <row r="11" spans="2:12" ht="34.9" customHeight="1">
      <c r="B11" s="1041"/>
      <c r="C11" s="1041"/>
      <c r="D11" s="1107"/>
      <c r="E11" s="638" t="s">
        <v>197</v>
      </c>
      <c r="F11" s="639" t="s">
        <v>589</v>
      </c>
      <c r="G11" s="638" t="s">
        <v>197</v>
      </c>
      <c r="H11" s="639" t="s">
        <v>589</v>
      </c>
      <c r="I11" s="638" t="s">
        <v>197</v>
      </c>
      <c r="J11" s="639" t="s">
        <v>589</v>
      </c>
      <c r="K11" s="640"/>
      <c r="L11" s="640"/>
    </row>
    <row r="12" spans="2:12">
      <c r="B12" s="134">
        <v>1</v>
      </c>
      <c r="C12" s="154" t="s">
        <v>590</v>
      </c>
      <c r="D12" s="628"/>
      <c r="E12" s="628">
        <f>+'F1 '!E10/12</f>
        <v>0.42448046666666678</v>
      </c>
      <c r="F12" s="628">
        <f>+'F2'!F9/12</f>
        <v>0.42448046666666678</v>
      </c>
      <c r="G12" s="629">
        <f>+'F1 '!H10/12</f>
        <v>0.43990253333333335</v>
      </c>
      <c r="H12" s="630">
        <f>+'F2'!I9/12</f>
        <v>0.43990253333333335</v>
      </c>
      <c r="I12" s="630">
        <f>+'F1 '!K10/12</f>
        <v>0.45754306666666666</v>
      </c>
      <c r="J12" s="630">
        <f>+'F2'!N9/12</f>
        <v>0.45754306666666666</v>
      </c>
      <c r="K12" s="640"/>
      <c r="L12" s="640"/>
    </row>
    <row r="13" spans="2:12">
      <c r="B13" s="134">
        <f>B12+1</f>
        <v>2</v>
      </c>
      <c r="C13" s="13" t="s">
        <v>591</v>
      </c>
      <c r="D13" s="628"/>
      <c r="E13" s="628">
        <v>2.7</v>
      </c>
      <c r="F13" s="628">
        <f>+'F4 '!D23*1%</f>
        <v>2.7018004430000002</v>
      </c>
      <c r="G13" s="629">
        <v>2.7</v>
      </c>
      <c r="H13" s="630">
        <f>+'F4 '!H23*1%</f>
        <v>2.7018004430000002</v>
      </c>
      <c r="I13" s="630">
        <v>2.7</v>
      </c>
      <c r="J13" s="630">
        <f>+'F4 '!L23*1%</f>
        <v>2.7020265785500004</v>
      </c>
      <c r="K13" s="640"/>
      <c r="L13" s="640"/>
    </row>
    <row r="14" spans="2:12">
      <c r="B14" s="134">
        <f t="shared" ref="B14:B18" si="0">B13+1</f>
        <v>3</v>
      </c>
      <c r="C14" s="13" t="s">
        <v>592</v>
      </c>
      <c r="D14" s="628"/>
      <c r="E14" s="628">
        <f>+'F11'!D14/12*1.5</f>
        <v>6.00875</v>
      </c>
      <c r="F14" s="628">
        <f>+'F11'!E14/12*1.5</f>
        <v>6.01</v>
      </c>
      <c r="G14" s="630">
        <v>6.23</v>
      </c>
      <c r="H14" s="630">
        <f>+'F11'!H14*1.5/12</f>
        <v>5.9424999999999999</v>
      </c>
      <c r="I14" s="630">
        <v>5.46</v>
      </c>
      <c r="J14" s="630">
        <f>+'F11'!M14*1.5/12</f>
        <v>5.5687499999999988</v>
      </c>
      <c r="K14" s="640"/>
      <c r="L14" s="640"/>
    </row>
    <row r="15" spans="2:12">
      <c r="B15" s="134">
        <f t="shared" si="0"/>
        <v>4</v>
      </c>
      <c r="C15" s="154" t="s">
        <v>593</v>
      </c>
      <c r="D15" s="631"/>
      <c r="E15" s="631"/>
      <c r="F15" s="631"/>
      <c r="G15" s="631"/>
      <c r="H15" s="631"/>
      <c r="I15" s="631"/>
      <c r="J15" s="631"/>
      <c r="K15" s="640"/>
      <c r="L15" s="640"/>
    </row>
    <row r="16" spans="2:12">
      <c r="B16" s="134">
        <f t="shared" si="0"/>
        <v>5</v>
      </c>
      <c r="C16" s="417" t="s">
        <v>594</v>
      </c>
      <c r="D16" s="174"/>
      <c r="E16" s="631">
        <f>SUM(E12:E15)</f>
        <v>9.1332304666666673</v>
      </c>
      <c r="F16" s="631">
        <f t="shared" ref="F16:J16" si="1">SUM(F12:F15)</f>
        <v>9.1362809096666666</v>
      </c>
      <c r="G16" s="631">
        <f t="shared" si="1"/>
        <v>9.3699025333333346</v>
      </c>
      <c r="H16" s="631">
        <f t="shared" si="1"/>
        <v>9.0842029763333336</v>
      </c>
      <c r="I16" s="631">
        <f t="shared" si="1"/>
        <v>8.6175430666666664</v>
      </c>
      <c r="J16" s="631">
        <f t="shared" si="1"/>
        <v>8.7283196452166649</v>
      </c>
      <c r="K16" s="640"/>
      <c r="L16" s="640"/>
    </row>
    <row r="17" spans="2:15" s="23" customFormat="1" ht="17.25" customHeight="1">
      <c r="B17" s="134">
        <f t="shared" si="0"/>
        <v>6</v>
      </c>
      <c r="C17" s="154" t="s">
        <v>595</v>
      </c>
      <c r="D17" s="175"/>
      <c r="E17" s="632">
        <v>9.4500000000000001E-2</v>
      </c>
      <c r="F17" s="632">
        <f>+Assum!D8</f>
        <v>9.2987671232876712E-2</v>
      </c>
      <c r="G17" s="632">
        <v>9.4500000000000001E-2</v>
      </c>
      <c r="H17" s="634">
        <f>+Assum!E8</f>
        <v>0.10065163934426231</v>
      </c>
      <c r="I17" s="632">
        <v>9.4500000000000001E-2</v>
      </c>
      <c r="J17" s="634">
        <f>+Assum!F8</f>
        <v>0.1045</v>
      </c>
      <c r="K17" s="155"/>
      <c r="L17" s="155"/>
      <c r="M17" s="155"/>
      <c r="N17" s="155"/>
      <c r="O17" s="155"/>
    </row>
    <row r="18" spans="2:15" s="23" customFormat="1">
      <c r="B18" s="134">
        <f t="shared" si="0"/>
        <v>7</v>
      </c>
      <c r="C18" s="177" t="s">
        <v>596</v>
      </c>
      <c r="D18" s="175"/>
      <c r="E18" s="633">
        <f>+E16*E17</f>
        <v>0.86309027910000002</v>
      </c>
      <c r="F18" s="633">
        <f t="shared" ref="F18:J18" si="2">+F16*F17</f>
        <v>0.84956148551929178</v>
      </c>
      <c r="G18" s="633">
        <f t="shared" si="2"/>
        <v>0.88545578940000014</v>
      </c>
      <c r="H18" s="633">
        <f t="shared" si="2"/>
        <v>0.91433992170397693</v>
      </c>
      <c r="I18" s="633">
        <f>+I16*I17-0.02</f>
        <v>0.79435781979999998</v>
      </c>
      <c r="J18" s="633">
        <f t="shared" si="2"/>
        <v>0.91210940292514142</v>
      </c>
      <c r="K18" s="155"/>
      <c r="L18" s="155"/>
      <c r="M18" s="155"/>
      <c r="N18" s="155"/>
      <c r="O18" s="155"/>
    </row>
    <row r="19" spans="2:15" s="23" customFormat="1">
      <c r="B19" s="176"/>
      <c r="C19" s="177"/>
      <c r="D19" s="175"/>
      <c r="E19" s="175"/>
      <c r="F19" s="175"/>
      <c r="G19" s="172"/>
      <c r="H19" s="172"/>
      <c r="I19" s="172"/>
      <c r="J19" s="172"/>
      <c r="K19" s="155"/>
      <c r="L19" s="155"/>
      <c r="M19" s="155"/>
      <c r="N19" s="155"/>
      <c r="O19" s="155"/>
    </row>
    <row r="20" spans="2:15" s="23" customFormat="1">
      <c r="B20" s="176">
        <v>8</v>
      </c>
      <c r="C20" s="177" t="s">
        <v>597</v>
      </c>
      <c r="D20" s="175"/>
      <c r="E20" s="175"/>
      <c r="F20" s="175"/>
      <c r="G20" s="172"/>
      <c r="H20" s="172"/>
      <c r="I20" s="172"/>
      <c r="J20" s="172"/>
      <c r="K20" s="155"/>
      <c r="L20" s="155"/>
      <c r="M20" s="155"/>
      <c r="N20" s="155"/>
      <c r="O20" s="155"/>
    </row>
    <row r="21" spans="2:15">
      <c r="B21" s="134"/>
      <c r="C21" s="418"/>
      <c r="D21" s="175"/>
      <c r="E21" s="175"/>
      <c r="F21" s="175"/>
      <c r="G21" s="172"/>
      <c r="H21" s="173"/>
      <c r="I21" s="173"/>
      <c r="J21" s="173"/>
    </row>
    <row r="22" spans="2:15">
      <c r="B22" s="419">
        <v>9</v>
      </c>
      <c r="C22" s="417" t="s">
        <v>598</v>
      </c>
      <c r="D22" s="175"/>
      <c r="E22" s="175"/>
      <c r="F22" s="175"/>
      <c r="G22" s="172"/>
      <c r="H22" s="173"/>
      <c r="I22" s="173"/>
      <c r="J22" s="173"/>
    </row>
    <row r="23" spans="2:15">
      <c r="B23" s="134">
        <f t="shared" ref="B23:B24" si="3">B22+1</f>
        <v>10</v>
      </c>
      <c r="C23" s="154" t="s">
        <v>595</v>
      </c>
      <c r="D23" s="175"/>
      <c r="E23" s="175"/>
      <c r="F23" s="175"/>
      <c r="G23" s="172"/>
      <c r="H23" s="173"/>
      <c r="I23" s="173"/>
      <c r="J23" s="173"/>
    </row>
    <row r="24" spans="2:15">
      <c r="B24" s="134">
        <f t="shared" si="3"/>
        <v>11</v>
      </c>
      <c r="C24" s="418" t="s">
        <v>598</v>
      </c>
      <c r="D24" s="175"/>
      <c r="E24" s="175"/>
      <c r="F24" s="175"/>
      <c r="G24" s="172"/>
      <c r="H24" s="172"/>
      <c r="I24" s="172"/>
      <c r="J24" s="172"/>
    </row>
    <row r="26" spans="2:15" s="23" customFormat="1">
      <c r="B26" s="170" t="s">
        <v>599</v>
      </c>
      <c r="C26" s="62"/>
      <c r="D26" s="62"/>
      <c r="E26" s="62"/>
      <c r="F26" s="62"/>
      <c r="G26" s="62"/>
      <c r="H26" s="62"/>
      <c r="I26" s="62"/>
      <c r="J26" s="62"/>
    </row>
    <row r="27" spans="2:15" s="23" customFormat="1">
      <c r="B27" s="109">
        <v>1</v>
      </c>
      <c r="C27" s="62" t="s">
        <v>600</v>
      </c>
      <c r="D27" s="178"/>
      <c r="E27" s="178"/>
      <c r="F27" s="178"/>
      <c r="G27" s="178"/>
      <c r="J27" s="62"/>
    </row>
    <row r="28" spans="2:15" s="23" customFormat="1">
      <c r="B28" s="109">
        <v>2</v>
      </c>
      <c r="C28" s="62" t="s">
        <v>601</v>
      </c>
      <c r="D28" s="178"/>
      <c r="E28" s="178"/>
      <c r="F28" s="178"/>
      <c r="G28" s="178"/>
      <c r="J28" s="62"/>
    </row>
    <row r="29" spans="2:15" s="23" customFormat="1">
      <c r="B29" s="179"/>
      <c r="D29" s="62"/>
      <c r="E29" s="62"/>
      <c r="F29" s="62"/>
      <c r="G29" s="62"/>
      <c r="H29" s="62"/>
      <c r="I29" s="62"/>
      <c r="J29" s="62"/>
    </row>
    <row r="32" spans="2:15">
      <c r="I32" s="26" t="s">
        <v>194</v>
      </c>
    </row>
    <row r="33" spans="2:9" ht="24.6" customHeight="1">
      <c r="B33" s="1042" t="s">
        <v>558</v>
      </c>
      <c r="C33" s="994" t="s">
        <v>10</v>
      </c>
      <c r="D33" s="994" t="s">
        <v>588</v>
      </c>
      <c r="E33" s="1104" t="s">
        <v>195</v>
      </c>
      <c r="F33" s="1105"/>
      <c r="G33" s="1105"/>
      <c r="H33" s="1105"/>
      <c r="I33" s="1106"/>
    </row>
    <row r="34" spans="2:9" ht="24.6" customHeight="1">
      <c r="B34" s="1042"/>
      <c r="C34" s="994"/>
      <c r="D34" s="994"/>
      <c r="E34" s="433" t="s">
        <v>13</v>
      </c>
      <c r="F34" s="433" t="s">
        <v>14</v>
      </c>
      <c r="G34" s="433" t="s">
        <v>15</v>
      </c>
      <c r="H34" s="433" t="s">
        <v>16</v>
      </c>
      <c r="I34" s="433" t="s">
        <v>17</v>
      </c>
    </row>
    <row r="35" spans="2:9">
      <c r="B35" s="134">
        <v>1</v>
      </c>
      <c r="C35" s="154" t="s">
        <v>590</v>
      </c>
      <c r="D35" s="30"/>
      <c r="E35" s="625">
        <f>+'F1 '!P10/12</f>
        <v>0.45221606666666664</v>
      </c>
      <c r="F35" s="625">
        <f>+'F1 '!Q10/12</f>
        <v>0.47118813333333337</v>
      </c>
      <c r="G35" s="625">
        <f>+'F1 '!R10/12</f>
        <v>0.49259533333333333</v>
      </c>
      <c r="H35" s="625">
        <f>+'F1 '!S10/12</f>
        <v>0.51465253333333327</v>
      </c>
      <c r="I35" s="625">
        <f>+'F1 '!T10/12</f>
        <v>0.53734306666666665</v>
      </c>
    </row>
    <row r="36" spans="2:9">
      <c r="B36" s="134">
        <f t="shared" ref="B36:B41" si="4">B35+1</f>
        <v>2</v>
      </c>
      <c r="C36" s="13" t="s">
        <v>591</v>
      </c>
      <c r="D36" s="30"/>
      <c r="E36" s="625">
        <f>+'F4 '!P23*1%</f>
        <v>2.7020265785500004</v>
      </c>
      <c r="F36" s="616">
        <f>+'F4 '!D39*1%</f>
        <v>2.7020265785500004</v>
      </c>
      <c r="G36" s="616">
        <f>+'F4 '!H39*1%</f>
        <v>2.7020265785500004</v>
      </c>
      <c r="H36" s="616">
        <f>+'F4 '!L39*1%</f>
        <v>2.7020265785500004</v>
      </c>
      <c r="I36" s="616">
        <f>+'F4 '!P39*1%</f>
        <v>2.7020265785500004</v>
      </c>
    </row>
    <row r="37" spans="2:9">
      <c r="B37" s="134">
        <f t="shared" si="4"/>
        <v>3</v>
      </c>
      <c r="C37" s="13" t="s">
        <v>602</v>
      </c>
      <c r="D37" s="30"/>
      <c r="E37" s="625">
        <f ca="1">+'F1 '!P34/12*1.5</f>
        <v>5.3541511290945172</v>
      </c>
      <c r="F37" s="625">
        <f ca="1">+'F1 '!Q34/12*1.5</f>
        <v>4.6796607808121102</v>
      </c>
      <c r="G37" s="625">
        <f ca="1">+'F1 '!R34/12*1.5</f>
        <v>4.5181192979775497</v>
      </c>
      <c r="H37" s="625">
        <f ca="1">+'F1 '!S34/12*1.5</f>
        <v>4.3579775894708188</v>
      </c>
      <c r="I37" s="625">
        <f ca="1">+'F1 '!T34/12*1.5</f>
        <v>2.9474621277004278</v>
      </c>
    </row>
    <row r="38" spans="2:9">
      <c r="B38" s="134">
        <f t="shared" si="4"/>
        <v>4</v>
      </c>
      <c r="C38" s="154" t="s">
        <v>593</v>
      </c>
      <c r="D38" s="30"/>
      <c r="E38" s="30"/>
      <c r="F38" s="28"/>
      <c r="G38" s="28"/>
      <c r="H38" s="28"/>
      <c r="I38" s="28"/>
    </row>
    <row r="39" spans="2:9">
      <c r="B39" s="134">
        <f t="shared" si="4"/>
        <v>5</v>
      </c>
      <c r="C39" s="417" t="s">
        <v>594</v>
      </c>
      <c r="D39" s="30"/>
      <c r="E39" s="626">
        <f ca="1">SUM(E35:E38)</f>
        <v>8.5083937743111839</v>
      </c>
      <c r="F39" s="626">
        <f t="shared" ref="F39:I39" ca="1" si="5">SUM(F35:F38)</f>
        <v>7.8528754926954445</v>
      </c>
      <c r="G39" s="626">
        <f t="shared" ca="1" si="5"/>
        <v>7.7127412098608836</v>
      </c>
      <c r="H39" s="626">
        <f t="shared" ca="1" si="5"/>
        <v>7.5746567013541526</v>
      </c>
      <c r="I39" s="626">
        <f t="shared" ca="1" si="5"/>
        <v>6.1868317729170954</v>
      </c>
    </row>
    <row r="40" spans="2:9">
      <c r="B40" s="134">
        <f t="shared" si="4"/>
        <v>6</v>
      </c>
      <c r="C40" s="154" t="s">
        <v>595</v>
      </c>
      <c r="D40" s="30"/>
      <c r="E40" s="635">
        <f>+Assum!G8</f>
        <v>0.1045</v>
      </c>
      <c r="F40" s="635">
        <f>+Assum!H8</f>
        <v>0.1045</v>
      </c>
      <c r="G40" s="635">
        <f>+Assum!I8</f>
        <v>0.1045</v>
      </c>
      <c r="H40" s="635">
        <f>+Assum!J8</f>
        <v>0.1045</v>
      </c>
      <c r="I40" s="635">
        <f>+Assum!K8</f>
        <v>0.1045</v>
      </c>
    </row>
    <row r="41" spans="2:9">
      <c r="B41" s="134">
        <f t="shared" si="4"/>
        <v>7</v>
      </c>
      <c r="C41" s="418" t="s">
        <v>603</v>
      </c>
      <c r="D41" s="28"/>
      <c r="E41" s="616">
        <f ca="1">+E39*E40</f>
        <v>0.88912714941551874</v>
      </c>
      <c r="F41" s="616">
        <f t="shared" ref="F41:I41" ca="1" si="6">+F39*F40</f>
        <v>0.82062548898667387</v>
      </c>
      <c r="G41" s="616">
        <f t="shared" ca="1" si="6"/>
        <v>0.80598145643046226</v>
      </c>
      <c r="H41" s="616">
        <f t="shared" ca="1" si="6"/>
        <v>0.79155162529150891</v>
      </c>
      <c r="I41" s="616">
        <f t="shared" ca="1" si="6"/>
        <v>0.64652392026983641</v>
      </c>
    </row>
    <row r="42" spans="2:9">
      <c r="B42" s="134"/>
      <c r="C42" s="418"/>
      <c r="D42" s="28"/>
      <c r="E42" s="28"/>
      <c r="F42" s="28"/>
      <c r="G42" s="28"/>
      <c r="H42" s="28"/>
      <c r="I42" s="28"/>
    </row>
    <row r="43" spans="2:9">
      <c r="B43" s="419">
        <v>8</v>
      </c>
      <c r="C43" s="417" t="s">
        <v>598</v>
      </c>
      <c r="D43" s="28"/>
      <c r="E43" s="28"/>
      <c r="F43" s="28"/>
      <c r="G43" s="28"/>
      <c r="H43" s="28"/>
      <c r="I43" s="28"/>
    </row>
    <row r="44" spans="2:9">
      <c r="B44" s="134">
        <f t="shared" ref="B44:B45" si="7">B43+1</f>
        <v>9</v>
      </c>
      <c r="C44" s="154" t="s">
        <v>604</v>
      </c>
      <c r="D44" s="28"/>
      <c r="E44" s="28"/>
      <c r="F44" s="28"/>
      <c r="G44" s="28"/>
      <c r="H44" s="28"/>
      <c r="I44" s="28"/>
    </row>
    <row r="45" spans="2:9">
      <c r="B45" s="134">
        <f t="shared" si="7"/>
        <v>10</v>
      </c>
      <c r="C45" s="418" t="s">
        <v>598</v>
      </c>
      <c r="D45" s="28"/>
      <c r="E45" s="28"/>
      <c r="F45" s="28"/>
      <c r="G45" s="28"/>
      <c r="H45" s="28"/>
      <c r="I45" s="28"/>
    </row>
  </sheetData>
  <mergeCells count="10">
    <mergeCell ref="G10:H10"/>
    <mergeCell ref="I10:J10"/>
    <mergeCell ref="E10:F10"/>
    <mergeCell ref="E33:I33"/>
    <mergeCell ref="B33:B34"/>
    <mergeCell ref="C33:C34"/>
    <mergeCell ref="D33:D34"/>
    <mergeCell ref="B10:B11"/>
    <mergeCell ref="C10:C11"/>
    <mergeCell ref="D10:D11"/>
  </mergeCells>
  <printOptions verticalCentered="1"/>
  <pageMargins left="0.23622047244094491" right="0.23622047244094491" top="0.23622047244094491" bottom="0.23622047244094491" header="0.23622047244094491" footer="0.23622047244094491"/>
  <pageSetup paperSize="9" scale="6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B2:O65"/>
  <sheetViews>
    <sheetView showGridLines="0" view="pageBreakPreview" topLeftCell="A13" zoomScale="78" zoomScaleNormal="75" workbookViewId="0">
      <selection activeCell="M19" sqref="M19"/>
    </sheetView>
  </sheetViews>
  <sheetFormatPr defaultColWidth="9.28515625" defaultRowHeight="13.9"/>
  <cols>
    <col min="1" max="1" width="6.28515625" style="3" customWidth="1"/>
    <col min="2" max="2" width="8.28515625" style="3" customWidth="1"/>
    <col min="3" max="3" width="63.7109375" style="3" customWidth="1"/>
    <col min="4" max="4" width="12.5703125" style="3" customWidth="1"/>
    <col min="5" max="6" width="16.7109375" style="3" customWidth="1"/>
    <col min="7" max="9" width="16.5703125" style="3" customWidth="1"/>
    <col min="10" max="11" width="15.7109375" style="3" customWidth="1"/>
    <col min="12" max="12" width="19.28515625" style="3" customWidth="1"/>
    <col min="13" max="13" width="36.5703125" style="3" bestFit="1" customWidth="1"/>
    <col min="14" max="16384" width="9.28515625" style="3"/>
  </cols>
  <sheetData>
    <row r="2" spans="2:14">
      <c r="C2" s="168"/>
      <c r="D2" s="168"/>
      <c r="E2" s="168"/>
      <c r="F2" s="81" t="str">
        <f>Index!B2</f>
        <v>AMRAVATI POWER TRANSMISSION CO. LTD. (APTCL)</v>
      </c>
      <c r="G2" s="168"/>
      <c r="H2" s="168"/>
      <c r="J2" s="168"/>
      <c r="K2" s="168"/>
      <c r="L2" s="168"/>
      <c r="M2" s="168"/>
      <c r="N2" s="168"/>
    </row>
    <row r="3" spans="2:14" s="1" customFormat="1">
      <c r="C3" s="168"/>
      <c r="D3" s="168"/>
      <c r="E3" s="168"/>
      <c r="F3" s="76" t="s">
        <v>123</v>
      </c>
      <c r="G3" s="168"/>
      <c r="H3" s="168"/>
      <c r="J3" s="168"/>
      <c r="K3" s="168"/>
      <c r="L3" s="168"/>
      <c r="M3" s="168"/>
      <c r="N3" s="168"/>
    </row>
    <row r="4" spans="2:14" s="1" customFormat="1">
      <c r="C4" s="168"/>
      <c r="D4" s="168"/>
      <c r="E4" s="168"/>
      <c r="F4" s="76" t="s">
        <v>605</v>
      </c>
      <c r="G4" s="168"/>
      <c r="H4" s="168"/>
      <c r="J4" s="168"/>
      <c r="K4" s="168"/>
      <c r="L4" s="168"/>
      <c r="M4" s="168"/>
      <c r="N4" s="168"/>
    </row>
    <row r="7" spans="2:14">
      <c r="L7" s="81" t="s">
        <v>194</v>
      </c>
    </row>
    <row r="8" spans="2:14">
      <c r="B8" s="994" t="s">
        <v>558</v>
      </c>
      <c r="C8" s="994" t="s">
        <v>10</v>
      </c>
      <c r="D8" s="921" t="s">
        <v>44</v>
      </c>
      <c r="E8" s="922"/>
      <c r="F8" s="923"/>
      <c r="G8" s="921" t="s">
        <v>11</v>
      </c>
      <c r="H8" s="922"/>
      <c r="I8" s="923"/>
      <c r="J8" s="921" t="s">
        <v>12</v>
      </c>
      <c r="K8" s="922"/>
      <c r="L8" s="923"/>
    </row>
    <row r="9" spans="2:14" ht="27.6">
      <c r="B9" s="994"/>
      <c r="C9" s="994"/>
      <c r="D9" s="433" t="s">
        <v>197</v>
      </c>
      <c r="E9" s="433" t="s">
        <v>198</v>
      </c>
      <c r="F9" s="433" t="s">
        <v>199</v>
      </c>
      <c r="G9" s="433" t="s">
        <v>197</v>
      </c>
      <c r="H9" s="433" t="s">
        <v>198</v>
      </c>
      <c r="I9" s="433" t="s">
        <v>199</v>
      </c>
      <c r="J9" s="433" t="s">
        <v>197</v>
      </c>
      <c r="K9" s="433" t="s">
        <v>256</v>
      </c>
      <c r="L9" s="433" t="s">
        <v>203</v>
      </c>
    </row>
    <row r="10" spans="2:14">
      <c r="B10" s="994"/>
      <c r="C10" s="994"/>
      <c r="D10" s="433" t="s">
        <v>204</v>
      </c>
      <c r="E10" s="433" t="s">
        <v>205</v>
      </c>
      <c r="F10" s="433" t="s">
        <v>206</v>
      </c>
      <c r="G10" s="433" t="s">
        <v>207</v>
      </c>
      <c r="H10" s="433" t="s">
        <v>208</v>
      </c>
      <c r="I10" s="433" t="s">
        <v>209</v>
      </c>
      <c r="J10" s="433" t="s">
        <v>210</v>
      </c>
      <c r="K10" s="433" t="s">
        <v>211</v>
      </c>
      <c r="L10" s="433" t="s">
        <v>561</v>
      </c>
    </row>
    <row r="11" spans="2:14">
      <c r="B11" s="445">
        <v>1</v>
      </c>
      <c r="C11" s="446" t="s">
        <v>606</v>
      </c>
      <c r="D11" s="616">
        <v>67.7</v>
      </c>
      <c r="E11" s="616">
        <f>+D11</f>
        <v>67.7</v>
      </c>
      <c r="F11" s="616"/>
      <c r="G11" s="636">
        <f>+D15</f>
        <v>67.7</v>
      </c>
      <c r="H11" s="636">
        <f>+E15</f>
        <v>67.7</v>
      </c>
      <c r="I11" s="616"/>
      <c r="J11" s="636">
        <f>+G15</f>
        <v>67.7</v>
      </c>
      <c r="K11" s="636">
        <f>+H15</f>
        <v>67.706784066500006</v>
      </c>
      <c r="L11" s="616"/>
    </row>
    <row r="12" spans="2:14">
      <c r="B12" s="445">
        <f>B11+1</f>
        <v>2</v>
      </c>
      <c r="C12" s="446" t="s">
        <v>607</v>
      </c>
      <c r="D12" s="616">
        <v>0</v>
      </c>
      <c r="E12" s="616">
        <f>+'F4 '!E23</f>
        <v>0</v>
      </c>
      <c r="F12" s="616"/>
      <c r="G12" s="636"/>
      <c r="H12" s="616">
        <f>+'F4 '!I23</f>
        <v>2.2613555000000004E-2</v>
      </c>
      <c r="I12" s="616"/>
      <c r="J12" s="616">
        <v>0</v>
      </c>
      <c r="K12" s="616">
        <f>+'F4 '!M23</f>
        <v>0</v>
      </c>
      <c r="L12" s="616"/>
    </row>
    <row r="13" spans="2:14">
      <c r="B13" s="445">
        <f t="shared" ref="B13:B15" si="0">B12+1</f>
        <v>3</v>
      </c>
      <c r="C13" s="446" t="s">
        <v>608</v>
      </c>
      <c r="D13" s="565">
        <f>+D12*30%</f>
        <v>0</v>
      </c>
      <c r="E13" s="565">
        <f>+E12*Assum!D6</f>
        <v>0</v>
      </c>
      <c r="F13" s="565"/>
      <c r="G13" s="565">
        <f>+G12*30%</f>
        <v>0</v>
      </c>
      <c r="H13" s="616">
        <f>+H12*Assum!E6</f>
        <v>6.7840665000000024E-3</v>
      </c>
      <c r="I13" s="616"/>
      <c r="J13" s="565">
        <f>+J12*30%</f>
        <v>0</v>
      </c>
      <c r="K13" s="616">
        <f>+K12*Assum!F6</f>
        <v>0</v>
      </c>
      <c r="L13" s="616"/>
    </row>
    <row r="14" spans="2:14" ht="27.6">
      <c r="B14" s="448">
        <f t="shared" si="0"/>
        <v>4</v>
      </c>
      <c r="C14" s="449" t="s">
        <v>609</v>
      </c>
      <c r="D14" s="565">
        <v>0</v>
      </c>
      <c r="E14" s="565"/>
      <c r="F14" s="565"/>
      <c r="G14" s="637"/>
      <c r="H14" s="616"/>
      <c r="I14" s="616"/>
      <c r="J14" s="616"/>
      <c r="K14" s="616"/>
      <c r="L14" s="616"/>
    </row>
    <row r="15" spans="2:14">
      <c r="B15" s="445">
        <f t="shared" si="0"/>
        <v>5</v>
      </c>
      <c r="C15" s="446" t="s">
        <v>610</v>
      </c>
      <c r="D15" s="650">
        <f>+D11+D13-D14</f>
        <v>67.7</v>
      </c>
      <c r="E15" s="650">
        <f t="shared" ref="E15:L15" si="1">+E11+E13-E14</f>
        <v>67.7</v>
      </c>
      <c r="F15" s="650">
        <f t="shared" si="1"/>
        <v>0</v>
      </c>
      <c r="G15" s="650">
        <f t="shared" si="1"/>
        <v>67.7</v>
      </c>
      <c r="H15" s="650">
        <f t="shared" si="1"/>
        <v>67.706784066500006</v>
      </c>
      <c r="I15" s="650">
        <f t="shared" si="1"/>
        <v>0</v>
      </c>
      <c r="J15" s="650">
        <f t="shared" si="1"/>
        <v>67.7</v>
      </c>
      <c r="K15" s="650">
        <f t="shared" si="1"/>
        <v>67.706784066500006</v>
      </c>
      <c r="L15" s="650">
        <f t="shared" si="1"/>
        <v>0</v>
      </c>
    </row>
    <row r="16" spans="2:14">
      <c r="B16" s="133"/>
      <c r="C16" s="132"/>
      <c r="D16" s="28"/>
      <c r="E16" s="28"/>
      <c r="F16" s="28"/>
      <c r="G16" s="146"/>
      <c r="H16" s="28"/>
      <c r="I16" s="28"/>
      <c r="J16" s="28"/>
      <c r="K16" s="28"/>
      <c r="L16" s="28"/>
    </row>
    <row r="17" spans="2:13">
      <c r="B17" s="445"/>
      <c r="C17" s="450" t="s">
        <v>611</v>
      </c>
      <c r="D17" s="28"/>
      <c r="E17" s="28"/>
      <c r="F17" s="28"/>
      <c r="G17" s="146"/>
      <c r="H17" s="28"/>
      <c r="I17" s="28"/>
      <c r="J17" s="28"/>
      <c r="K17" s="28"/>
      <c r="L17" s="28"/>
    </row>
    <row r="18" spans="2:13">
      <c r="B18" s="445">
        <v>6</v>
      </c>
      <c r="C18" s="446" t="s">
        <v>612</v>
      </c>
      <c r="D18" s="655">
        <v>0.14000000000000001</v>
      </c>
      <c r="E18" s="654">
        <f>Assum!D9</f>
        <v>0.14000000000000001</v>
      </c>
      <c r="F18" s="655"/>
      <c r="G18" s="655">
        <v>0.14000000000000001</v>
      </c>
      <c r="H18" s="654">
        <f>Assum!E9</f>
        <v>0.14000000000000001</v>
      </c>
      <c r="I18" s="656"/>
      <c r="J18" s="655">
        <v>0.14000000000000001</v>
      </c>
      <c r="K18" s="654">
        <f>Assum!F9</f>
        <v>0.14000000000000001</v>
      </c>
      <c r="L18" s="28"/>
    </row>
    <row r="19" spans="2:13">
      <c r="B19" s="445">
        <v>7</v>
      </c>
      <c r="C19" s="446" t="s">
        <v>613</v>
      </c>
      <c r="D19" s="652">
        <f>D18/(1-17.47%)</f>
        <v>0.16963528413910095</v>
      </c>
      <c r="E19" s="652">
        <f>E18/(1-Assum!D10)</f>
        <v>0.1696393952562249</v>
      </c>
      <c r="F19" s="117"/>
      <c r="G19" s="652">
        <f>G18/(1-17.47%)</f>
        <v>0.16963528413910095</v>
      </c>
      <c r="H19" s="652">
        <f>H18/(1-Assum!E10)</f>
        <v>0.16963939481714022</v>
      </c>
      <c r="I19" s="28"/>
      <c r="J19" s="652">
        <f>J18/(1-17.47%)</f>
        <v>0.16963528413910095</v>
      </c>
      <c r="K19" s="652">
        <f>K18/(1-Assum!F10)</f>
        <v>0.16963939481714022</v>
      </c>
      <c r="L19" s="28"/>
    </row>
    <row r="20" spans="2:13">
      <c r="B20" s="445">
        <v>8</v>
      </c>
      <c r="C20" s="446" t="s">
        <v>614</v>
      </c>
      <c r="D20" s="565">
        <f>+D11*D19</f>
        <v>11.484308736217136</v>
      </c>
      <c r="E20" s="565">
        <f t="shared" ref="E20:K20" si="2">+E11*E19</f>
        <v>11.484587058846426</v>
      </c>
      <c r="F20" s="565">
        <f t="shared" si="2"/>
        <v>0</v>
      </c>
      <c r="G20" s="565">
        <f t="shared" si="2"/>
        <v>11.484308736217136</v>
      </c>
      <c r="H20" s="565">
        <f t="shared" si="2"/>
        <v>11.484587029120393</v>
      </c>
      <c r="I20" s="565">
        <f t="shared" si="2"/>
        <v>0</v>
      </c>
      <c r="J20" s="565">
        <f t="shared" si="2"/>
        <v>11.484308736217136</v>
      </c>
      <c r="K20" s="565">
        <f t="shared" si="2"/>
        <v>11.485737874055852</v>
      </c>
      <c r="L20" s="28"/>
    </row>
    <row r="21" spans="2:13">
      <c r="B21" s="445">
        <f t="shared" ref="B21:B22" si="3">B20+1</f>
        <v>9</v>
      </c>
      <c r="C21" s="446" t="s">
        <v>615</v>
      </c>
      <c r="D21" s="565">
        <f>+D13*D19/2</f>
        <v>0</v>
      </c>
      <c r="E21" s="117"/>
      <c r="F21" s="117"/>
      <c r="G21" s="148"/>
      <c r="H21" s="28"/>
      <c r="I21" s="28"/>
      <c r="J21" s="28"/>
      <c r="K21" s="28"/>
      <c r="L21" s="28"/>
    </row>
    <row r="22" spans="2:13">
      <c r="B22" s="445">
        <f t="shared" si="3"/>
        <v>10</v>
      </c>
      <c r="C22" s="450" t="s">
        <v>616</v>
      </c>
      <c r="D22" s="627">
        <f>+D20+D21</f>
        <v>11.484308736217136</v>
      </c>
      <c r="E22" s="627">
        <f t="shared" ref="E22:K22" si="4">+E20+E21</f>
        <v>11.484587058846426</v>
      </c>
      <c r="F22" s="627">
        <f t="shared" si="4"/>
        <v>0</v>
      </c>
      <c r="G22" s="627">
        <f t="shared" si="4"/>
        <v>11.484308736217136</v>
      </c>
      <c r="H22" s="627">
        <f t="shared" si="4"/>
        <v>11.484587029120393</v>
      </c>
      <c r="I22" s="627">
        <f t="shared" si="4"/>
        <v>0</v>
      </c>
      <c r="J22" s="627">
        <f t="shared" si="4"/>
        <v>11.484308736217136</v>
      </c>
      <c r="K22" s="627">
        <f t="shared" si="4"/>
        <v>11.485737874055852</v>
      </c>
      <c r="L22" s="28"/>
    </row>
    <row r="24" spans="2:13" ht="42" customHeight="1">
      <c r="B24" s="1109" t="s">
        <v>617</v>
      </c>
      <c r="C24" s="1109"/>
      <c r="D24" s="1109"/>
      <c r="E24" s="1109"/>
      <c r="F24" s="1109"/>
      <c r="G24" s="1109"/>
      <c r="H24" s="1109"/>
      <c r="I24" s="1109"/>
      <c r="J24" s="1109"/>
      <c r="K24" s="1109"/>
    </row>
    <row r="25" spans="2:13">
      <c r="B25" s="290" t="s">
        <v>618</v>
      </c>
      <c r="C25" s="290"/>
      <c r="D25" s="290"/>
      <c r="E25" s="290"/>
      <c r="F25" s="290"/>
      <c r="G25" s="290"/>
      <c r="H25" s="290"/>
      <c r="I25" s="290"/>
      <c r="J25" s="290"/>
      <c r="K25" s="290"/>
    </row>
    <row r="26" spans="2:13">
      <c r="B26" s="3" t="s">
        <v>619</v>
      </c>
    </row>
    <row r="28" spans="2:13">
      <c r="B28" s="290"/>
      <c r="C28" s="534" t="s">
        <v>620</v>
      </c>
      <c r="D28" s="290"/>
      <c r="E28" s="290"/>
      <c r="F28" s="290"/>
      <c r="G28" s="290"/>
      <c r="H28" s="290"/>
      <c r="I28" s="290"/>
      <c r="J28" s="290"/>
      <c r="K28" s="290"/>
      <c r="L28" s="290"/>
      <c r="M28" s="290"/>
    </row>
    <row r="29" spans="2:13">
      <c r="B29" s="290"/>
      <c r="C29" s="290"/>
      <c r="D29" s="290"/>
      <c r="E29" s="290"/>
      <c r="F29" s="290"/>
      <c r="G29" s="290"/>
      <c r="H29" s="290"/>
      <c r="I29" s="290"/>
      <c r="J29" s="290"/>
      <c r="K29" s="290"/>
      <c r="L29" s="290"/>
      <c r="M29" s="290"/>
    </row>
    <row r="30" spans="2:13">
      <c r="B30" s="1008" t="s">
        <v>9</v>
      </c>
      <c r="C30" s="1011" t="s">
        <v>10</v>
      </c>
      <c r="D30" s="1111" t="s">
        <v>621</v>
      </c>
      <c r="E30" s="434" t="s">
        <v>44</v>
      </c>
      <c r="F30" s="433" t="s">
        <v>11</v>
      </c>
      <c r="G30" s="290"/>
      <c r="H30" s="290"/>
      <c r="I30" s="290"/>
      <c r="J30" s="290"/>
      <c r="K30" s="290"/>
      <c r="L30" s="290"/>
      <c r="M30" s="290"/>
    </row>
    <row r="31" spans="2:13" ht="27.6">
      <c r="B31" s="1009"/>
      <c r="C31" s="1011"/>
      <c r="D31" s="1112"/>
      <c r="E31" s="433" t="s">
        <v>198</v>
      </c>
      <c r="F31" s="433" t="s">
        <v>198</v>
      </c>
      <c r="G31" s="290"/>
      <c r="H31" s="290"/>
      <c r="I31" s="290"/>
      <c r="J31" s="290"/>
      <c r="K31" s="290"/>
      <c r="L31" s="290"/>
      <c r="M31" s="290"/>
    </row>
    <row r="32" spans="2:13">
      <c r="B32" s="452">
        <v>1</v>
      </c>
      <c r="C32" s="446" t="s">
        <v>622</v>
      </c>
      <c r="D32" s="445" t="s">
        <v>42</v>
      </c>
      <c r="E32" s="668">
        <f>+Incentive!D7</f>
        <v>1</v>
      </c>
      <c r="F32" s="668">
        <f>+Incentive!E7</f>
        <v>0.99839999999999995</v>
      </c>
      <c r="G32" s="290"/>
      <c r="H32" s="290"/>
      <c r="I32" s="290"/>
      <c r="J32" s="290"/>
      <c r="K32" s="290"/>
      <c r="L32" s="290"/>
      <c r="M32" s="290"/>
    </row>
    <row r="33" spans="2:15">
      <c r="B33" s="445">
        <f>B32+1</f>
        <v>2</v>
      </c>
      <c r="C33" s="446" t="s">
        <v>623</v>
      </c>
      <c r="D33" s="445" t="s">
        <v>42</v>
      </c>
      <c r="E33" s="668">
        <f>+Incentive!D10</f>
        <v>1.4999999999999999E-2</v>
      </c>
      <c r="F33" s="668">
        <f>+Incentive!E10</f>
        <v>1.4999999999999999E-2</v>
      </c>
      <c r="G33" s="290"/>
      <c r="H33" s="290"/>
      <c r="I33" s="290"/>
      <c r="J33" s="290"/>
      <c r="K33" s="290"/>
      <c r="L33" s="290"/>
      <c r="M33" s="290"/>
    </row>
    <row r="34" spans="2:15">
      <c r="B34" s="445"/>
      <c r="C34" s="446"/>
      <c r="D34" s="446"/>
      <c r="E34" s="447"/>
      <c r="F34" s="447"/>
      <c r="G34" s="290"/>
      <c r="H34" s="290"/>
      <c r="I34" s="290"/>
      <c r="J34" s="290"/>
      <c r="K34" s="290"/>
      <c r="L34" s="290"/>
      <c r="M34" s="290"/>
    </row>
    <row r="35" spans="2:15">
      <c r="B35" s="445"/>
      <c r="C35" s="450" t="s">
        <v>624</v>
      </c>
      <c r="D35" s="446"/>
      <c r="E35" s="447"/>
      <c r="F35" s="447"/>
      <c r="G35" s="290"/>
      <c r="H35" s="290"/>
      <c r="I35" s="290"/>
      <c r="J35" s="290"/>
      <c r="K35" s="290"/>
      <c r="L35" s="290"/>
      <c r="M35" s="290"/>
    </row>
    <row r="36" spans="2:15">
      <c r="B36" s="445">
        <v>3</v>
      </c>
      <c r="C36" s="446" t="s">
        <v>625</v>
      </c>
      <c r="D36" s="445" t="s">
        <v>626</v>
      </c>
      <c r="E36" s="616">
        <f>+E11*E33/(1-'F9'!E9)</f>
        <v>1.2304914705906884</v>
      </c>
      <c r="F36" s="616">
        <f>+H11*F33/(1-'F9'!F9)</f>
        <v>1.2304914674057563</v>
      </c>
      <c r="G36" s="290"/>
      <c r="H36" s="290"/>
      <c r="I36" s="290"/>
      <c r="J36" s="290"/>
      <c r="K36" s="290"/>
      <c r="L36" s="290"/>
      <c r="M36" s="290"/>
    </row>
    <row r="37" spans="2:15">
      <c r="B37" s="445">
        <v>4</v>
      </c>
      <c r="C37" s="446" t="s">
        <v>627</v>
      </c>
      <c r="D37" s="445" t="s">
        <v>626</v>
      </c>
      <c r="E37" s="616">
        <f>+E13*E33/(1-'F9'!E9)</f>
        <v>0</v>
      </c>
      <c r="F37" s="616">
        <f>+H13*F33/(1-'F9'!F9)</f>
        <v>1.2330481451348942E-4</v>
      </c>
      <c r="G37" s="290"/>
      <c r="H37" s="290"/>
      <c r="I37" s="290"/>
      <c r="J37" s="290"/>
      <c r="K37" s="290"/>
      <c r="L37" s="290"/>
      <c r="M37" s="290"/>
    </row>
    <row r="38" spans="2:15">
      <c r="B38" s="535">
        <v>5</v>
      </c>
      <c r="C38" s="450" t="s">
        <v>628</v>
      </c>
      <c r="D38" s="450"/>
      <c r="E38" s="627">
        <f>+E36+E37</f>
        <v>1.2304914705906884</v>
      </c>
      <c r="F38" s="627">
        <f>+F36+F37</f>
        <v>1.2306147722202698</v>
      </c>
      <c r="G38" s="290"/>
      <c r="H38" s="290"/>
      <c r="I38" s="290"/>
      <c r="J38" s="290"/>
      <c r="K38" s="290"/>
      <c r="L38" s="290"/>
      <c r="M38" s="290"/>
    </row>
    <row r="39" spans="2:15">
      <c r="B39" s="290"/>
      <c r="C39" s="290"/>
      <c r="D39" s="290"/>
      <c r="E39" s="290"/>
      <c r="F39" s="290"/>
      <c r="G39" s="290"/>
      <c r="H39" s="290"/>
      <c r="I39" s="290"/>
      <c r="J39" s="290"/>
      <c r="K39" s="290"/>
      <c r="L39" s="290"/>
      <c r="M39" s="290"/>
    </row>
    <row r="40" spans="2:15">
      <c r="B40" s="290"/>
      <c r="C40" s="1109" t="s">
        <v>629</v>
      </c>
      <c r="D40" s="1109"/>
      <c r="E40" s="1109"/>
      <c r="F40" s="1109"/>
      <c r="G40" s="1109"/>
      <c r="H40" s="1109"/>
      <c r="I40" s="1109"/>
      <c r="J40" s="1109"/>
      <c r="K40" s="1109"/>
      <c r="L40" s="1109"/>
      <c r="M40" s="1109"/>
    </row>
    <row r="42" spans="2:15" ht="15.6">
      <c r="B42" s="1108" t="str">
        <f>Index!B2</f>
        <v>AMRAVATI POWER TRANSMISSION CO. LTD. (APTCL)</v>
      </c>
      <c r="C42" s="1108"/>
      <c r="D42" s="1108"/>
      <c r="E42" s="1108"/>
      <c r="F42" s="1108"/>
      <c r="G42" s="1108"/>
      <c r="H42" s="1108"/>
      <c r="I42" s="1108"/>
      <c r="J42" s="561"/>
      <c r="K42" s="561"/>
      <c r="L42" s="561"/>
    </row>
    <row r="43" spans="2:15" ht="15.6" customHeight="1">
      <c r="B43" s="1108" t="s">
        <v>123</v>
      </c>
      <c r="C43" s="1108"/>
      <c r="D43" s="1108"/>
      <c r="E43" s="1108"/>
      <c r="F43" s="1108"/>
      <c r="G43" s="1108"/>
      <c r="H43" s="1108"/>
      <c r="I43" s="1108"/>
      <c r="J43" s="561"/>
      <c r="K43" s="561"/>
      <c r="L43" s="561"/>
    </row>
    <row r="44" spans="2:15" ht="15.6" customHeight="1">
      <c r="B44" s="1108" t="s">
        <v>630</v>
      </c>
      <c r="C44" s="1108"/>
      <c r="D44" s="1108"/>
      <c r="E44" s="1108"/>
      <c r="F44" s="1108"/>
      <c r="G44" s="1108"/>
      <c r="H44" s="1108"/>
      <c r="I44" s="1108"/>
      <c r="J44" s="561"/>
      <c r="K44" s="561"/>
      <c r="L44" s="561"/>
    </row>
    <row r="45" spans="2:15">
      <c r="B45" s="290"/>
      <c r="C45" s="290"/>
      <c r="D45" s="290"/>
      <c r="E45" s="290"/>
      <c r="F45" s="290"/>
      <c r="G45" s="290"/>
      <c r="H45" s="290"/>
      <c r="I45" s="290"/>
      <c r="J45" s="290"/>
      <c r="K45" s="290"/>
      <c r="L45" s="290"/>
    </row>
    <row r="46" spans="2:15">
      <c r="B46" s="290"/>
      <c r="C46" s="290"/>
      <c r="D46" s="290"/>
      <c r="E46" s="290"/>
      <c r="F46" s="290"/>
      <c r="G46" s="290"/>
      <c r="H46" s="219" t="s">
        <v>194</v>
      </c>
      <c r="I46" s="290"/>
      <c r="J46" s="290"/>
      <c r="K46" s="290"/>
      <c r="L46" s="290"/>
    </row>
    <row r="47" spans="2:15" ht="14.1" customHeight="1">
      <c r="B47" s="1008" t="s">
        <v>558</v>
      </c>
      <c r="C47" s="1008" t="s">
        <v>10</v>
      </c>
      <c r="D47" s="921" t="s">
        <v>560</v>
      </c>
      <c r="E47" s="922"/>
      <c r="F47" s="922"/>
      <c r="G47" s="922"/>
      <c r="H47" s="923"/>
      <c r="I47" s="1008" t="s">
        <v>196</v>
      </c>
      <c r="J47" s="290"/>
      <c r="K47" s="290"/>
      <c r="L47" s="290"/>
      <c r="M47" s="290"/>
      <c r="N47" s="290"/>
      <c r="O47" s="290"/>
    </row>
    <row r="48" spans="2:15">
      <c r="B48" s="1009"/>
      <c r="C48" s="1009"/>
      <c r="D48" s="433" t="s">
        <v>13</v>
      </c>
      <c r="E48" s="433" t="s">
        <v>14</v>
      </c>
      <c r="F48" s="433" t="s">
        <v>15</v>
      </c>
      <c r="G48" s="433" t="s">
        <v>16</v>
      </c>
      <c r="H48" s="433" t="s">
        <v>17</v>
      </c>
      <c r="I48" s="1009"/>
      <c r="J48" s="290"/>
      <c r="K48" s="290"/>
      <c r="L48" s="290"/>
      <c r="M48" s="290"/>
      <c r="N48" s="290"/>
      <c r="O48" s="290"/>
    </row>
    <row r="49" spans="2:15">
      <c r="B49" s="1101"/>
      <c r="C49" s="1101"/>
      <c r="D49" s="433" t="s">
        <v>215</v>
      </c>
      <c r="E49" s="433" t="s">
        <v>215</v>
      </c>
      <c r="F49" s="433" t="s">
        <v>215</v>
      </c>
      <c r="G49" s="433" t="s">
        <v>215</v>
      </c>
      <c r="H49" s="433" t="s">
        <v>215</v>
      </c>
      <c r="I49" s="1101"/>
      <c r="J49" s="290"/>
      <c r="K49" s="290"/>
      <c r="L49" s="290"/>
      <c r="M49" s="290"/>
      <c r="N49" s="290"/>
      <c r="O49" s="290"/>
    </row>
    <row r="50" spans="2:15">
      <c r="B50" s="445">
        <v>1</v>
      </c>
      <c r="C50" s="446" t="s">
        <v>631</v>
      </c>
      <c r="D50" s="651">
        <f>+K15</f>
        <v>67.706784066500006</v>
      </c>
      <c r="E50" s="651">
        <f>+D54</f>
        <v>67.706784066500006</v>
      </c>
      <c r="F50" s="651">
        <f t="shared" ref="F50:H50" si="5">+E54</f>
        <v>67.706784066500006</v>
      </c>
      <c r="G50" s="651">
        <f t="shared" si="5"/>
        <v>67.706784066500006</v>
      </c>
      <c r="H50" s="651">
        <f t="shared" si="5"/>
        <v>67.706784066500006</v>
      </c>
      <c r="I50" s="447"/>
      <c r="J50" s="290"/>
      <c r="K50" s="290"/>
      <c r="L50" s="290"/>
      <c r="M50" s="290"/>
      <c r="N50" s="290"/>
      <c r="O50" s="290"/>
    </row>
    <row r="51" spans="2:15">
      <c r="B51" s="445">
        <f>B50+1</f>
        <v>2</v>
      </c>
      <c r="C51" s="446" t="s">
        <v>632</v>
      </c>
      <c r="D51" s="651">
        <f>+'F4 '!Q23</f>
        <v>0</v>
      </c>
      <c r="E51" s="651">
        <f>+'F4 '!E39</f>
        <v>0</v>
      </c>
      <c r="F51" s="651">
        <f>+'F4 '!I39</f>
        <v>0</v>
      </c>
      <c r="G51" s="651">
        <f>+'F4 '!M39</f>
        <v>0</v>
      </c>
      <c r="H51" s="651">
        <f>+'F4 '!Q39</f>
        <v>0</v>
      </c>
      <c r="I51" s="447"/>
      <c r="J51" s="290"/>
      <c r="K51" s="290"/>
      <c r="L51" s="290"/>
      <c r="M51" s="290"/>
      <c r="N51" s="290"/>
      <c r="O51" s="290"/>
    </row>
    <row r="52" spans="2:15">
      <c r="B52" s="445">
        <f t="shared" ref="B52:B61" si="6">B51+1</f>
        <v>3</v>
      </c>
      <c r="C52" s="446" t="s">
        <v>608</v>
      </c>
      <c r="D52" s="616">
        <f>+D51*Assum!G6</f>
        <v>0</v>
      </c>
      <c r="E52" s="616">
        <f>+E51*Assum!H6</f>
        <v>0</v>
      </c>
      <c r="F52" s="616">
        <f>+F51*Assum!I6</f>
        <v>0</v>
      </c>
      <c r="G52" s="616">
        <f>+G51*Assum!J6</f>
        <v>0</v>
      </c>
      <c r="H52" s="616">
        <f>+H51*Assum!K6</f>
        <v>0</v>
      </c>
      <c r="I52" s="447"/>
      <c r="J52" s="290"/>
      <c r="K52" s="290"/>
      <c r="L52" s="290"/>
      <c r="M52" s="290"/>
      <c r="N52" s="290"/>
      <c r="O52" s="290"/>
    </row>
    <row r="53" spans="2:15" ht="27.6">
      <c r="B53" s="448">
        <f t="shared" si="6"/>
        <v>4</v>
      </c>
      <c r="C53" s="449" t="s">
        <v>609</v>
      </c>
      <c r="D53" s="447"/>
      <c r="E53" s="447"/>
      <c r="F53" s="447"/>
      <c r="G53" s="447"/>
      <c r="H53" s="447"/>
      <c r="I53" s="447"/>
      <c r="J53" s="290"/>
      <c r="K53" s="290"/>
      <c r="L53" s="290"/>
      <c r="M53" s="290"/>
      <c r="N53" s="290"/>
      <c r="O53" s="290"/>
    </row>
    <row r="54" spans="2:15">
      <c r="B54" s="445">
        <f t="shared" si="6"/>
        <v>5</v>
      </c>
      <c r="C54" s="446" t="s">
        <v>610</v>
      </c>
      <c r="D54" s="650">
        <f>+D50+D52-D53</f>
        <v>67.706784066500006</v>
      </c>
      <c r="E54" s="650">
        <f t="shared" ref="E54:H54" si="7">+E50+E52-E53</f>
        <v>67.706784066500006</v>
      </c>
      <c r="F54" s="650">
        <f t="shared" si="7"/>
        <v>67.706784066500006</v>
      </c>
      <c r="G54" s="650">
        <f t="shared" si="7"/>
        <v>67.706784066500006</v>
      </c>
      <c r="H54" s="650">
        <f t="shared" si="7"/>
        <v>67.706784066500006</v>
      </c>
      <c r="I54" s="447"/>
      <c r="J54" s="290"/>
      <c r="K54" s="290"/>
      <c r="L54" s="290"/>
      <c r="M54" s="290"/>
      <c r="N54" s="290"/>
      <c r="O54" s="290"/>
    </row>
    <row r="55" spans="2:15">
      <c r="B55" s="445"/>
      <c r="C55" s="446"/>
      <c r="D55" s="447"/>
      <c r="E55" s="447"/>
      <c r="F55" s="447"/>
      <c r="G55" s="447"/>
      <c r="H55" s="447"/>
      <c r="I55" s="447"/>
      <c r="J55" s="290"/>
      <c r="K55" s="290"/>
      <c r="L55" s="290"/>
      <c r="M55" s="290"/>
      <c r="N55" s="290"/>
      <c r="O55" s="290"/>
    </row>
    <row r="56" spans="2:15">
      <c r="B56" s="445"/>
      <c r="C56" s="450" t="s">
        <v>611</v>
      </c>
      <c r="D56" s="447"/>
      <c r="E56" s="447"/>
      <c r="F56" s="447"/>
      <c r="G56" s="447"/>
      <c r="H56" s="447"/>
      <c r="I56" s="447"/>
      <c r="J56" s="290"/>
      <c r="K56" s="290"/>
      <c r="L56" s="290"/>
      <c r="M56" s="290"/>
      <c r="N56" s="290"/>
      <c r="O56" s="290"/>
    </row>
    <row r="57" spans="2:15">
      <c r="B57" s="445">
        <v>6</v>
      </c>
      <c r="C57" s="446" t="s">
        <v>633</v>
      </c>
      <c r="D57" s="653">
        <f>+Assum!G9</f>
        <v>0.155</v>
      </c>
      <c r="E57" s="653">
        <f>+Assum!H9</f>
        <v>0.155</v>
      </c>
      <c r="F57" s="653">
        <f>+Assum!I9</f>
        <v>0.155</v>
      </c>
      <c r="G57" s="653">
        <f>+Assum!J9</f>
        <v>0.155</v>
      </c>
      <c r="H57" s="653">
        <f>+Assum!K9</f>
        <v>0.155</v>
      </c>
      <c r="I57" s="447"/>
      <c r="J57" s="290"/>
      <c r="K57" s="290"/>
      <c r="L57" s="290"/>
      <c r="M57" s="290"/>
      <c r="N57" s="290"/>
      <c r="O57" s="290"/>
    </row>
    <row r="58" spans="2:15">
      <c r="B58" s="445">
        <v>7</v>
      </c>
      <c r="C58" s="446" t="s">
        <v>634</v>
      </c>
      <c r="D58" s="653">
        <f>+D57/(1-Assum!G10)</f>
        <v>0.18781504426183379</v>
      </c>
      <c r="E58" s="653">
        <f>+E57/(1-Assum!H10)</f>
        <v>0.18781504426183379</v>
      </c>
      <c r="F58" s="653">
        <f>+F57/(1-Assum!I10)</f>
        <v>0.18781504426183379</v>
      </c>
      <c r="G58" s="653">
        <f>+G57/(1-Assum!J10)</f>
        <v>0.18781504426183379</v>
      </c>
      <c r="H58" s="653">
        <f>+H57/(1-Assum!K10)</f>
        <v>0.18781504426183379</v>
      </c>
      <c r="I58" s="447"/>
      <c r="J58" s="290"/>
      <c r="K58" s="290"/>
      <c r="L58" s="290"/>
      <c r="M58" s="290"/>
      <c r="N58" s="290"/>
      <c r="O58" s="290"/>
    </row>
    <row r="59" spans="2:15">
      <c r="B59" s="445">
        <v>8</v>
      </c>
      <c r="C59" s="446" t="s">
        <v>614</v>
      </c>
      <c r="D59" s="565">
        <f>+D50*D58</f>
        <v>12.716352646276121</v>
      </c>
      <c r="E59" s="565">
        <f t="shared" ref="E59:H59" si="8">+E50*E58</f>
        <v>12.716352646276121</v>
      </c>
      <c r="F59" s="565">
        <f t="shared" si="8"/>
        <v>12.716352646276121</v>
      </c>
      <c r="G59" s="565">
        <f t="shared" si="8"/>
        <v>12.716352646276121</v>
      </c>
      <c r="H59" s="565">
        <f t="shared" si="8"/>
        <v>12.716352646276121</v>
      </c>
      <c r="I59" s="447"/>
      <c r="J59" s="290"/>
      <c r="K59" s="290"/>
      <c r="L59" s="290"/>
      <c r="M59" s="290"/>
      <c r="N59" s="290"/>
      <c r="O59" s="290"/>
    </row>
    <row r="60" spans="2:15">
      <c r="B60" s="445">
        <f t="shared" si="6"/>
        <v>9</v>
      </c>
      <c r="C60" s="446" t="s">
        <v>615</v>
      </c>
      <c r="D60" s="565">
        <f>+D52*D58/2</f>
        <v>0</v>
      </c>
      <c r="E60" s="565">
        <f t="shared" ref="E60:H60" si="9">+E52*E58/2</f>
        <v>0</v>
      </c>
      <c r="F60" s="565">
        <f t="shared" si="9"/>
        <v>0</v>
      </c>
      <c r="G60" s="565">
        <f t="shared" si="9"/>
        <v>0</v>
      </c>
      <c r="H60" s="565">
        <f t="shared" si="9"/>
        <v>0</v>
      </c>
      <c r="I60" s="447"/>
      <c r="J60" s="290"/>
      <c r="K60" s="290"/>
      <c r="L60" s="290"/>
      <c r="M60" s="290"/>
      <c r="N60" s="290"/>
      <c r="O60" s="290"/>
    </row>
    <row r="61" spans="2:15">
      <c r="B61" s="445">
        <f t="shared" si="6"/>
        <v>10</v>
      </c>
      <c r="C61" s="450" t="s">
        <v>616</v>
      </c>
      <c r="D61" s="627">
        <f>+D59+D60</f>
        <v>12.716352646276121</v>
      </c>
      <c r="E61" s="627">
        <f t="shared" ref="E61:H61" si="10">+E59+E60</f>
        <v>12.716352646276121</v>
      </c>
      <c r="F61" s="627">
        <f t="shared" si="10"/>
        <v>12.716352646276121</v>
      </c>
      <c r="G61" s="627">
        <f t="shared" si="10"/>
        <v>12.716352646276121</v>
      </c>
      <c r="H61" s="627">
        <f t="shared" si="10"/>
        <v>12.716352646276121</v>
      </c>
      <c r="I61" s="447"/>
      <c r="J61" s="290"/>
      <c r="K61" s="290"/>
      <c r="L61" s="290"/>
      <c r="M61" s="290"/>
      <c r="N61" s="290"/>
      <c r="O61" s="290"/>
    </row>
    <row r="62" spans="2:15">
      <c r="B62" s="290"/>
      <c r="C62" s="290"/>
      <c r="D62" s="290"/>
      <c r="E62" s="290"/>
      <c r="F62" s="290"/>
      <c r="G62" s="290"/>
      <c r="H62" s="290"/>
      <c r="I62" s="290"/>
      <c r="J62" s="290"/>
      <c r="K62" s="290"/>
      <c r="L62" s="290"/>
      <c r="M62" s="290"/>
      <c r="N62" s="290"/>
      <c r="O62" s="290"/>
    </row>
    <row r="63" spans="2:15" ht="33.75" customHeight="1">
      <c r="B63" s="290"/>
      <c r="C63" s="1109" t="s">
        <v>635</v>
      </c>
      <c r="D63" s="1109"/>
      <c r="E63" s="1109"/>
      <c r="F63" s="1109"/>
      <c r="G63" s="1109"/>
      <c r="H63" s="1109"/>
      <c r="I63" s="1109"/>
      <c r="J63" s="1109"/>
      <c r="K63" s="1109"/>
      <c r="L63" s="1109"/>
      <c r="M63" s="533"/>
      <c r="N63" s="290"/>
      <c r="O63" s="290"/>
    </row>
    <row r="64" spans="2:15">
      <c r="B64" s="290"/>
      <c r="C64" s="1110" t="s">
        <v>636</v>
      </c>
      <c r="D64" s="1110"/>
      <c r="E64" s="1110"/>
      <c r="F64" s="1110"/>
      <c r="G64" s="1110"/>
      <c r="H64" s="1110"/>
      <c r="I64" s="1110"/>
      <c r="J64" s="1110"/>
      <c r="K64" s="1110"/>
      <c r="L64" s="1110"/>
      <c r="M64" s="290"/>
      <c r="N64" s="290"/>
      <c r="O64" s="290"/>
    </row>
    <row r="65" spans="2:15">
      <c r="B65" s="290"/>
      <c r="C65" s="1110" t="s">
        <v>637</v>
      </c>
      <c r="D65" s="1110"/>
      <c r="E65" s="1110"/>
      <c r="F65" s="1110"/>
      <c r="G65" s="1110"/>
      <c r="H65" s="1110"/>
      <c r="I65" s="1110"/>
      <c r="J65" s="1110"/>
      <c r="K65" s="1110"/>
      <c r="L65" s="1110"/>
      <c r="M65" s="290"/>
      <c r="N65" s="290"/>
      <c r="O65" s="290"/>
    </row>
  </sheetData>
  <mergeCells count="20">
    <mergeCell ref="B30:B31"/>
    <mergeCell ref="C30:C31"/>
    <mergeCell ref="D30:D31"/>
    <mergeCell ref="C40:M40"/>
    <mergeCell ref="B24:K24"/>
    <mergeCell ref="C8:C10"/>
    <mergeCell ref="B8:B10"/>
    <mergeCell ref="G8:I8"/>
    <mergeCell ref="J8:L8"/>
    <mergeCell ref="D8:F8"/>
    <mergeCell ref="B43:I43"/>
    <mergeCell ref="B42:I42"/>
    <mergeCell ref="C63:L63"/>
    <mergeCell ref="C64:L64"/>
    <mergeCell ref="C65:L65"/>
    <mergeCell ref="B47:B49"/>
    <mergeCell ref="C47:C49"/>
    <mergeCell ref="D47:H47"/>
    <mergeCell ref="I47:I49"/>
    <mergeCell ref="B44:I44"/>
  </mergeCells>
  <phoneticPr fontId="0" type="noConversion"/>
  <printOptions verticalCentered="1"/>
  <pageMargins left="0.23622047244094491" right="0.23622047244094491" top="0.23622047244094491" bottom="0.23622047244094491" header="0.23622047244094491" footer="0.23622047244094491"/>
  <pageSetup paperSize="9" scale="5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FCCE-3604-449B-AFE7-E7E3F8996262}">
  <sheetPr>
    <pageSetUpPr fitToPage="1"/>
  </sheetPr>
  <dimension ref="C2:F14"/>
  <sheetViews>
    <sheetView showGridLines="0" workbookViewId="0">
      <selection activeCell="M19" sqref="M19"/>
    </sheetView>
  </sheetViews>
  <sheetFormatPr defaultColWidth="9.140625" defaultRowHeight="13.15"/>
  <cols>
    <col min="1" max="2" width="9.140625" style="657"/>
    <col min="3" max="3" width="37.28515625" style="657" bestFit="1" customWidth="1"/>
    <col min="4" max="5" width="10.28515625" style="657" bestFit="1" customWidth="1"/>
    <col min="6" max="16384" width="9.140625" style="657"/>
  </cols>
  <sheetData>
    <row r="2" spans="3:6" ht="13.9">
      <c r="C2" s="1113" t="str">
        <f>Index!B2</f>
        <v>AMRAVATI POWER TRANSMISSION CO. LTD. (APTCL)</v>
      </c>
      <c r="D2" s="1113"/>
      <c r="E2" s="1113"/>
    </row>
    <row r="3" spans="3:6" ht="12.75" customHeight="1">
      <c r="C3" s="667"/>
      <c r="D3" s="658"/>
    </row>
    <row r="4" spans="3:6" ht="27.6">
      <c r="C4" s="659" t="s">
        <v>10</v>
      </c>
      <c r="D4" s="659" t="s">
        <v>44</v>
      </c>
      <c r="E4" s="659" t="s">
        <v>11</v>
      </c>
    </row>
    <row r="5" spans="3:6" ht="13.9">
      <c r="C5" s="660" t="s">
        <v>638</v>
      </c>
      <c r="D5" s="661"/>
      <c r="E5" s="661"/>
    </row>
    <row r="6" spans="3:6" ht="13.9">
      <c r="C6" s="660" t="s">
        <v>639</v>
      </c>
      <c r="D6" s="662">
        <v>0.99</v>
      </c>
      <c r="E6" s="662">
        <v>0.99</v>
      </c>
    </row>
    <row r="7" spans="3:6" ht="13.9">
      <c r="C7" s="660" t="s">
        <v>640</v>
      </c>
      <c r="D7" s="663">
        <v>1</v>
      </c>
      <c r="E7" s="663">
        <v>0.99839999999999995</v>
      </c>
      <c r="F7" s="664"/>
    </row>
    <row r="8" spans="3:6" ht="13.9">
      <c r="C8" s="660" t="s">
        <v>641</v>
      </c>
      <c r="D8" s="662">
        <v>0.995</v>
      </c>
      <c r="E8" s="662">
        <v>0.995</v>
      </c>
    </row>
    <row r="9" spans="3:6" ht="13.9">
      <c r="C9" s="660" t="s">
        <v>642</v>
      </c>
      <c r="D9" s="662">
        <f>99.75%</f>
        <v>0.99750000000000005</v>
      </c>
      <c r="E9" s="662">
        <f>99.75%</f>
        <v>0.99750000000000005</v>
      </c>
    </row>
    <row r="10" spans="3:6" ht="13.9">
      <c r="C10" s="660" t="s">
        <v>643</v>
      </c>
      <c r="D10" s="662">
        <f>IF(D7&gt;99.5%,MIN(0.75%+(D7-D8)/0.25%*0.75%,1.5%),(D7-D6)/0.5%*0.75%)</f>
        <v>1.4999999999999999E-2</v>
      </c>
      <c r="E10" s="662">
        <f>IF(E7&gt;99.5%,MIN(0.75%+(E7-E8)/0.25%*0.75%,1.5%),(E7-E6)/0.5%*0.75%)</f>
        <v>1.4999999999999999E-2</v>
      </c>
    </row>
    <row r="11" spans="3:6">
      <c r="D11" s="665"/>
    </row>
    <row r="12" spans="3:6">
      <c r="D12" s="666"/>
      <c r="E12" s="666"/>
    </row>
    <row r="13" spans="3:6">
      <c r="E13" s="666"/>
    </row>
    <row r="14" spans="3:6">
      <c r="E14" s="664"/>
    </row>
  </sheetData>
  <mergeCells count="1">
    <mergeCell ref="C2:E2"/>
  </mergeCells>
  <printOptions verticalCentered="1"/>
  <pageMargins left="0.23622047244094491" right="0.23622047244094491" top="0.23622047244094491" bottom="0.23622047244094491" header="0.23622047244094491" footer="0.23622047244094491"/>
  <pageSetup paperSize="9" scale="87"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4787-5041-4ACB-95FB-6CEC2F057BFC}">
  <sheetPr>
    <pageSetUpPr fitToPage="1"/>
  </sheetPr>
  <dimension ref="A1:Y50"/>
  <sheetViews>
    <sheetView showGridLines="0" workbookViewId="0">
      <selection activeCell="M19" sqref="M19"/>
    </sheetView>
  </sheetViews>
  <sheetFormatPr defaultColWidth="8.85546875" defaultRowHeight="13.9"/>
  <cols>
    <col min="1" max="1" width="10.140625" style="762" bestFit="1" customWidth="1"/>
    <col min="2" max="2" width="11.7109375" style="762" bestFit="1" customWidth="1"/>
    <col min="3" max="3" width="10.140625" style="762" bestFit="1" customWidth="1"/>
    <col min="4" max="4" width="8.85546875" style="762"/>
    <col min="5" max="5" width="7.28515625" style="762" bestFit="1" customWidth="1"/>
    <col min="6" max="10" width="8.85546875" style="762"/>
    <col min="11" max="11" width="10.28515625" style="762" bestFit="1" customWidth="1"/>
    <col min="12" max="12" width="10.42578125" style="762" bestFit="1" customWidth="1"/>
    <col min="13" max="13" width="10.42578125" style="762" customWidth="1"/>
    <col min="14" max="14" width="12.7109375" style="762" customWidth="1"/>
    <col min="15" max="16" width="10.42578125" style="762" bestFit="1" customWidth="1"/>
    <col min="17" max="17" width="11.140625" style="762" customWidth="1"/>
    <col min="18" max="19" width="11.28515625" style="762" customWidth="1"/>
    <col min="20" max="20" width="19.28515625" style="762" customWidth="1"/>
    <col min="21" max="21" width="11.28515625" style="762" bestFit="1" customWidth="1"/>
    <col min="22" max="22" width="11.7109375" style="762" customWidth="1"/>
    <col min="23" max="23" width="13.7109375" style="762" customWidth="1"/>
    <col min="24" max="24" width="15.7109375" style="762" bestFit="1" customWidth="1"/>
    <col min="25" max="25" width="11.85546875" style="762" bestFit="1" customWidth="1"/>
    <col min="26" max="16384" width="8.85546875" style="762"/>
  </cols>
  <sheetData>
    <row r="1" spans="1:25" s="751" customFormat="1">
      <c r="B1" s="1118" t="s">
        <v>122</v>
      </c>
      <c r="C1" s="1118"/>
      <c r="D1" s="1118"/>
      <c r="E1" s="1118"/>
      <c r="F1" s="1118"/>
      <c r="G1" s="1118"/>
      <c r="H1" s="1118"/>
      <c r="I1" s="1118"/>
      <c r="J1" s="1118"/>
      <c r="K1" s="1118"/>
      <c r="L1" s="1118"/>
    </row>
    <row r="2" spans="1:25" s="751" customFormat="1">
      <c r="G2" s="752"/>
      <c r="H2" s="753"/>
      <c r="I2" s="753"/>
    </row>
    <row r="3" spans="1:25" s="751" customFormat="1" ht="79.150000000000006" customHeight="1">
      <c r="B3" s="754" t="s">
        <v>644</v>
      </c>
      <c r="C3" s="754" t="s">
        <v>645</v>
      </c>
      <c r="D3" s="754" t="s">
        <v>646</v>
      </c>
      <c r="E3" s="754" t="s">
        <v>647</v>
      </c>
      <c r="F3" s="754" t="s">
        <v>648</v>
      </c>
      <c r="G3" s="754" t="s">
        <v>12</v>
      </c>
      <c r="H3" s="754" t="s">
        <v>13</v>
      </c>
      <c r="I3" s="754" t="s">
        <v>14</v>
      </c>
      <c r="J3" s="754" t="s">
        <v>15</v>
      </c>
      <c r="K3" s="754" t="s">
        <v>16</v>
      </c>
      <c r="L3" s="754" t="s">
        <v>17</v>
      </c>
      <c r="M3" s="777"/>
    </row>
    <row r="4" spans="1:25" s="751" customFormat="1">
      <c r="B4" s="755" t="s">
        <v>649</v>
      </c>
      <c r="C4" s="756">
        <v>43383</v>
      </c>
      <c r="D4" s="757">
        <v>2</v>
      </c>
      <c r="E4" s="1129">
        <f>+S27</f>
        <v>7.2499999999999995E-2</v>
      </c>
      <c r="F4" s="1122">
        <f>+SUM(D4:D6)</f>
        <v>3.3600000000000003</v>
      </c>
      <c r="G4" s="1125">
        <f t="shared" ref="G4:L4" si="0">$F$4*$E$4</f>
        <v>0.24360000000000001</v>
      </c>
      <c r="H4" s="1128">
        <f t="shared" si="0"/>
        <v>0.24360000000000001</v>
      </c>
      <c r="I4" s="1125">
        <f t="shared" si="0"/>
        <v>0.24360000000000001</v>
      </c>
      <c r="J4" s="1125">
        <f t="shared" si="0"/>
        <v>0.24360000000000001</v>
      </c>
      <c r="K4" s="1125">
        <f t="shared" si="0"/>
        <v>0.24360000000000001</v>
      </c>
      <c r="L4" s="1125">
        <f t="shared" si="0"/>
        <v>0.24360000000000001</v>
      </c>
      <c r="M4" s="778"/>
      <c r="Y4" s="758"/>
    </row>
    <row r="5" spans="1:25" s="751" customFormat="1">
      <c r="B5" s="755" t="s">
        <v>650</v>
      </c>
      <c r="C5" s="756">
        <v>43738</v>
      </c>
      <c r="D5" s="757">
        <v>0.68</v>
      </c>
      <c r="E5" s="1130"/>
      <c r="F5" s="1123"/>
      <c r="G5" s="1126"/>
      <c r="H5" s="1128"/>
      <c r="I5" s="1126"/>
      <c r="J5" s="1126"/>
      <c r="K5" s="1126"/>
      <c r="L5" s="1126"/>
      <c r="M5" s="778"/>
      <c r="Y5" s="758"/>
    </row>
    <row r="6" spans="1:25" s="751" customFormat="1">
      <c r="B6" s="755" t="s">
        <v>651</v>
      </c>
      <c r="C6" s="756">
        <v>44095</v>
      </c>
      <c r="D6" s="757">
        <v>0.68</v>
      </c>
      <c r="E6" s="1131"/>
      <c r="F6" s="1124"/>
      <c r="G6" s="1127"/>
      <c r="H6" s="1128"/>
      <c r="I6" s="1127"/>
      <c r="J6" s="1127"/>
      <c r="K6" s="1127"/>
      <c r="L6" s="1127"/>
      <c r="M6" s="778"/>
      <c r="N6" s="770"/>
      <c r="O6" s="852"/>
    </row>
    <row r="7" spans="1:25" s="751" customFormat="1">
      <c r="B7" s="755" t="s">
        <v>652</v>
      </c>
      <c r="C7" s="756">
        <v>44393</v>
      </c>
      <c r="D7" s="757">
        <v>0.68</v>
      </c>
      <c r="E7" s="759">
        <f>+S34</f>
        <v>6.7500000000000004E-2</v>
      </c>
      <c r="F7" s="757">
        <f>+U29/10^7</f>
        <v>0.68</v>
      </c>
      <c r="G7" s="760">
        <f>$F$7*$E$7</f>
        <v>4.5900000000000003E-2</v>
      </c>
      <c r="H7" s="760">
        <f>$F$7*$E$7</f>
        <v>4.5900000000000003E-2</v>
      </c>
      <c r="I7" s="760">
        <f t="shared" ref="I7:L7" si="1">$F$7*$E$7</f>
        <v>4.5900000000000003E-2</v>
      </c>
      <c r="J7" s="760">
        <f t="shared" si="1"/>
        <v>4.5900000000000003E-2</v>
      </c>
      <c r="K7" s="760">
        <f t="shared" si="1"/>
        <v>4.5900000000000003E-2</v>
      </c>
      <c r="L7" s="760">
        <f t="shared" si="1"/>
        <v>4.5900000000000003E-2</v>
      </c>
      <c r="N7" s="770"/>
    </row>
    <row r="8" spans="1:25" s="751" customFormat="1">
      <c r="B8" s="755" t="s">
        <v>653</v>
      </c>
      <c r="C8" s="756">
        <v>44796</v>
      </c>
      <c r="D8" s="757">
        <v>0.68</v>
      </c>
      <c r="E8" s="759">
        <v>5.7500000000000002E-2</v>
      </c>
      <c r="F8" s="757">
        <f>+U41/10^7</f>
        <v>0.68</v>
      </c>
      <c r="G8" s="760">
        <f>$F$8*$E$8</f>
        <v>3.9100000000000003E-2</v>
      </c>
      <c r="H8" s="760">
        <f>$F$8*$E$8</f>
        <v>3.9100000000000003E-2</v>
      </c>
      <c r="I8" s="760">
        <f t="shared" ref="I8:L8" si="2">$F$8*$E$8</f>
        <v>3.9100000000000003E-2</v>
      </c>
      <c r="J8" s="760">
        <f t="shared" si="2"/>
        <v>3.9100000000000003E-2</v>
      </c>
      <c r="K8" s="760">
        <f t="shared" si="2"/>
        <v>3.9100000000000003E-2</v>
      </c>
      <c r="L8" s="760">
        <f t="shared" si="2"/>
        <v>3.9100000000000003E-2</v>
      </c>
      <c r="N8" s="770"/>
    </row>
    <row r="9" spans="1:25" s="751" customFormat="1">
      <c r="B9" s="755" t="s">
        <v>44</v>
      </c>
      <c r="C9" s="756">
        <v>45108</v>
      </c>
      <c r="D9" s="757">
        <v>0.68</v>
      </c>
      <c r="E9" s="759">
        <f>+S42</f>
        <v>6.7500000000000004E-2</v>
      </c>
      <c r="F9" s="757">
        <f>+U41/10^7</f>
        <v>0.68</v>
      </c>
      <c r="G9" s="760">
        <f>F9*E9</f>
        <v>4.5900000000000003E-2</v>
      </c>
      <c r="H9" s="760">
        <f>$F9*$E9</f>
        <v>4.5900000000000003E-2</v>
      </c>
      <c r="I9" s="760">
        <f t="shared" ref="I9:L14" si="3">$F9*$E9</f>
        <v>4.5900000000000003E-2</v>
      </c>
      <c r="J9" s="760">
        <f t="shared" si="3"/>
        <v>4.5900000000000003E-2</v>
      </c>
      <c r="K9" s="760">
        <f t="shared" si="3"/>
        <v>4.5900000000000003E-2</v>
      </c>
      <c r="L9" s="760">
        <f t="shared" si="3"/>
        <v>4.5900000000000003E-2</v>
      </c>
      <c r="N9" s="770"/>
    </row>
    <row r="10" spans="1:25" s="751" customFormat="1">
      <c r="A10" s="782">
        <v>45565</v>
      </c>
      <c r="B10" s="755" t="s">
        <v>11</v>
      </c>
      <c r="C10" s="756">
        <v>45534</v>
      </c>
      <c r="D10" s="760">
        <f>+'F10'!H12</f>
        <v>0.67545011075000005</v>
      </c>
      <c r="E10" s="759">
        <f>+S44</f>
        <v>7.0999999999999994E-2</v>
      </c>
      <c r="F10" s="757">
        <f>+D10</f>
        <v>0.67545011075000005</v>
      </c>
      <c r="G10" s="760">
        <f>F10*E10/2</f>
        <v>2.3978478931625E-2</v>
      </c>
      <c r="H10" s="760">
        <f>$F10*$E10</f>
        <v>4.7956957863250001E-2</v>
      </c>
      <c r="I10" s="760">
        <f t="shared" si="3"/>
        <v>4.7956957863250001E-2</v>
      </c>
      <c r="J10" s="760">
        <f t="shared" si="3"/>
        <v>4.7956957863250001E-2</v>
      </c>
      <c r="K10" s="760">
        <f t="shared" si="3"/>
        <v>4.7956957863250001E-2</v>
      </c>
      <c r="L10" s="760">
        <f t="shared" si="3"/>
        <v>4.7956957863250001E-2</v>
      </c>
      <c r="N10" s="770"/>
    </row>
    <row r="11" spans="1:25" s="751" customFormat="1">
      <c r="A11" s="782">
        <v>45930</v>
      </c>
      <c r="B11" s="755" t="s">
        <v>12</v>
      </c>
      <c r="C11" s="755"/>
      <c r="D11" s="760">
        <f>+'F10'!K12</f>
        <v>0.6755066446375001</v>
      </c>
      <c r="E11" s="759">
        <f t="shared" ref="E11:E16" si="4">+E10</f>
        <v>7.0999999999999994E-2</v>
      </c>
      <c r="F11" s="757">
        <f>+D11</f>
        <v>0.6755066446375001</v>
      </c>
      <c r="G11" s="760"/>
      <c r="H11" s="760">
        <f t="shared" ref="H11" si="5">F11*E11/2</f>
        <v>2.3980485884631253E-2</v>
      </c>
      <c r="I11" s="760">
        <f t="shared" si="3"/>
        <v>4.7960971769262506E-2</v>
      </c>
      <c r="J11" s="760">
        <f t="shared" si="3"/>
        <v>4.7960971769262506E-2</v>
      </c>
      <c r="K11" s="760">
        <f t="shared" si="3"/>
        <v>4.7960971769262506E-2</v>
      </c>
      <c r="L11" s="760">
        <f t="shared" si="3"/>
        <v>4.7960971769262506E-2</v>
      </c>
    </row>
    <row r="12" spans="1:25" s="751" customFormat="1">
      <c r="A12" s="782">
        <f>EDATE(A11,12)</f>
        <v>46295</v>
      </c>
      <c r="B12" s="755" t="s">
        <v>13</v>
      </c>
      <c r="C12" s="755"/>
      <c r="D12" s="781">
        <f t="array" ref="D12:D16">TRANSPOSE('F10'!M12:Q12)</f>
        <v>0.6755066446375001</v>
      </c>
      <c r="E12" s="759">
        <f t="shared" si="4"/>
        <v>7.0999999999999994E-2</v>
      </c>
      <c r="F12" s="757">
        <f t="shared" ref="F12:F15" si="6">+D12</f>
        <v>0.6755066446375001</v>
      </c>
      <c r="G12" s="760"/>
      <c r="H12" s="760"/>
      <c r="I12" s="760">
        <f>$F12*$E12/2</f>
        <v>2.3980485884631253E-2</v>
      </c>
      <c r="J12" s="760">
        <f t="shared" si="3"/>
        <v>4.7960971769262506E-2</v>
      </c>
      <c r="K12" s="760">
        <f t="shared" si="3"/>
        <v>4.7960971769262506E-2</v>
      </c>
      <c r="L12" s="760">
        <f t="shared" si="3"/>
        <v>4.7960971769262506E-2</v>
      </c>
    </row>
    <row r="13" spans="1:25" s="751" customFormat="1">
      <c r="A13" s="782">
        <f t="shared" ref="A13:A16" si="7">EDATE(A12,12)</f>
        <v>46660</v>
      </c>
      <c r="B13" s="755" t="s">
        <v>14</v>
      </c>
      <c r="C13" s="755"/>
      <c r="D13" s="781">
        <v>0.6755066446375001</v>
      </c>
      <c r="E13" s="759">
        <f t="shared" si="4"/>
        <v>7.0999999999999994E-2</v>
      </c>
      <c r="F13" s="757">
        <f t="shared" si="6"/>
        <v>0.6755066446375001</v>
      </c>
      <c r="G13" s="760"/>
      <c r="H13" s="760"/>
      <c r="I13" s="760"/>
      <c r="J13" s="760">
        <f>$F13*$E13/2</f>
        <v>2.3980485884631253E-2</v>
      </c>
      <c r="K13" s="760">
        <f t="shared" si="3"/>
        <v>4.7960971769262506E-2</v>
      </c>
      <c r="L13" s="760">
        <f t="shared" si="3"/>
        <v>4.7960971769262506E-2</v>
      </c>
    </row>
    <row r="14" spans="1:25" s="751" customFormat="1">
      <c r="A14" s="782">
        <f t="shared" si="7"/>
        <v>47026</v>
      </c>
      <c r="B14" s="755" t="s">
        <v>15</v>
      </c>
      <c r="C14" s="755"/>
      <c r="D14" s="781">
        <v>0.6755066446375001</v>
      </c>
      <c r="E14" s="759">
        <f t="shared" si="4"/>
        <v>7.0999999999999994E-2</v>
      </c>
      <c r="F14" s="757">
        <f t="shared" si="6"/>
        <v>0.6755066446375001</v>
      </c>
      <c r="G14" s="760"/>
      <c r="H14" s="760"/>
      <c r="I14" s="760"/>
      <c r="J14" s="760"/>
      <c r="K14" s="760">
        <f>$F14*$E14/2</f>
        <v>2.3980485884631253E-2</v>
      </c>
      <c r="L14" s="760">
        <f t="shared" si="3"/>
        <v>4.7960971769262506E-2</v>
      </c>
    </row>
    <row r="15" spans="1:25" s="751" customFormat="1">
      <c r="A15" s="782">
        <f t="shared" si="7"/>
        <v>47391</v>
      </c>
      <c r="B15" s="755" t="s">
        <v>16</v>
      </c>
      <c r="C15" s="755"/>
      <c r="D15" s="781">
        <v>0.6755066446375001</v>
      </c>
      <c r="E15" s="759">
        <f t="shared" si="4"/>
        <v>7.0999999999999994E-2</v>
      </c>
      <c r="F15" s="757">
        <f t="shared" si="6"/>
        <v>0.6755066446375001</v>
      </c>
      <c r="G15" s="760"/>
      <c r="H15" s="760"/>
      <c r="I15" s="760"/>
      <c r="J15" s="760"/>
      <c r="K15" s="760"/>
      <c r="L15" s="760">
        <f>$F15*$E15/2</f>
        <v>2.3980485884631253E-2</v>
      </c>
    </row>
    <row r="16" spans="1:25" s="751" customFormat="1">
      <c r="A16" s="782">
        <f t="shared" si="7"/>
        <v>47756</v>
      </c>
      <c r="B16" s="755" t="s">
        <v>17</v>
      </c>
      <c r="C16" s="755"/>
      <c r="D16" s="781">
        <v>0.6755066446375001</v>
      </c>
      <c r="E16" s="759">
        <f t="shared" si="4"/>
        <v>7.0999999999999994E-2</v>
      </c>
      <c r="F16" s="757"/>
      <c r="G16" s="760"/>
      <c r="H16" s="760"/>
      <c r="I16" s="760"/>
      <c r="J16" s="760"/>
      <c r="K16" s="760"/>
      <c r="L16" s="760"/>
    </row>
    <row r="17" spans="2:25" s="751" customFormat="1" ht="26.25" customHeight="1">
      <c r="B17" s="1119" t="s">
        <v>654</v>
      </c>
      <c r="C17" s="1120"/>
      <c r="D17" s="1120"/>
      <c r="E17" s="1121"/>
      <c r="F17" s="761">
        <f>SUM(F4:F16)</f>
        <v>9.4529833339374978</v>
      </c>
      <c r="G17" s="761">
        <f>SUM(G4:G16)</f>
        <v>0.39847847893162508</v>
      </c>
      <c r="H17" s="761">
        <f t="shared" ref="H17:L17" si="8">SUM(H4:H16)</f>
        <v>0.4464374437478813</v>
      </c>
      <c r="I17" s="761">
        <f t="shared" si="8"/>
        <v>0.49439841551714381</v>
      </c>
      <c r="J17" s="761">
        <f t="shared" si="8"/>
        <v>0.54235938728640631</v>
      </c>
      <c r="K17" s="761">
        <f t="shared" si="8"/>
        <v>0.59032035905566871</v>
      </c>
      <c r="L17" s="761">
        <f t="shared" si="8"/>
        <v>0.63828133082493133</v>
      </c>
    </row>
    <row r="18" spans="2:25">
      <c r="G18" s="762">
        <f>+G17*10^7</f>
        <v>3984784.7893162509</v>
      </c>
    </row>
    <row r="21" spans="2:25" ht="27.6">
      <c r="N21" s="763" t="s">
        <v>41</v>
      </c>
      <c r="O21" s="763" t="s">
        <v>655</v>
      </c>
      <c r="P21" s="763" t="s">
        <v>40</v>
      </c>
      <c r="Q21" s="763" t="s">
        <v>656</v>
      </c>
      <c r="R21" s="763" t="s">
        <v>657</v>
      </c>
      <c r="S21" s="763" t="s">
        <v>2</v>
      </c>
      <c r="T21" s="763" t="s">
        <v>658</v>
      </c>
      <c r="U21" s="763" t="s">
        <v>659</v>
      </c>
      <c r="V21" s="763" t="s">
        <v>660</v>
      </c>
      <c r="W21" s="763" t="s">
        <v>661</v>
      </c>
      <c r="X21" s="763" t="s">
        <v>662</v>
      </c>
    </row>
    <row r="22" spans="2:25">
      <c r="N22" s="755">
        <f t="shared" ref="N22:N23" si="9">P22-O22+1</f>
        <v>334</v>
      </c>
      <c r="O22" s="764">
        <v>44318</v>
      </c>
      <c r="P22" s="764">
        <v>44651</v>
      </c>
      <c r="Q22" s="764" t="s">
        <v>663</v>
      </c>
      <c r="R22" s="765" t="s">
        <v>664</v>
      </c>
      <c r="S22" s="768"/>
      <c r="T22" s="1114" t="s">
        <v>665</v>
      </c>
      <c r="U22" s="1114">
        <v>35300114</v>
      </c>
      <c r="V22" s="1115">
        <v>36658058</v>
      </c>
      <c r="W22" s="1114">
        <f>+V22-U22</f>
        <v>1357944</v>
      </c>
      <c r="X22" s="766">
        <f>+W22/(P23-O22+1)*(N22)</f>
        <v>1222515.6226415094</v>
      </c>
      <c r="Y22" s="767">
        <f>+X22+X23-W22</f>
        <v>0</v>
      </c>
    </row>
    <row r="23" spans="2:25">
      <c r="N23" s="755">
        <f t="shared" si="9"/>
        <v>37</v>
      </c>
      <c r="O23" s="764">
        <f>P22+1</f>
        <v>44652</v>
      </c>
      <c r="P23" s="764">
        <v>44688</v>
      </c>
      <c r="Q23" s="764" t="s">
        <v>663</v>
      </c>
      <c r="R23" s="765" t="s">
        <v>666</v>
      </c>
      <c r="S23" s="768"/>
      <c r="T23" s="1114"/>
      <c r="U23" s="1114"/>
      <c r="V23" s="1117"/>
      <c r="W23" s="1114"/>
      <c r="X23" s="766">
        <f>+W22/(P23-O22+1)*(N23)</f>
        <v>135428.37735849057</v>
      </c>
    </row>
    <row r="24" spans="2:25">
      <c r="N24" s="755">
        <f t="shared" ref="N24:N25" si="10">P24-O24+1</f>
        <v>329</v>
      </c>
      <c r="O24" s="764">
        <v>44688</v>
      </c>
      <c r="P24" s="764">
        <v>45016</v>
      </c>
      <c r="Q24" s="764" t="s">
        <v>663</v>
      </c>
      <c r="R24" s="765" t="s">
        <v>666</v>
      </c>
      <c r="S24" s="769">
        <v>4.4999999999999998E-2</v>
      </c>
      <c r="T24" s="1114" t="s">
        <v>665</v>
      </c>
      <c r="U24" s="1114">
        <v>35300114</v>
      </c>
      <c r="V24" s="1114">
        <v>36938383</v>
      </c>
      <c r="W24" s="1114">
        <f>+V24-U24</f>
        <v>1638269</v>
      </c>
      <c r="X24" s="766">
        <f>+W24/(P25-O24+1)*(N24)</f>
        <v>1452804.5849056605</v>
      </c>
      <c r="Y24" s="767">
        <f>+X24+X25-W24</f>
        <v>0</v>
      </c>
    </row>
    <row r="25" spans="2:25">
      <c r="L25" s="770"/>
      <c r="M25" s="779"/>
      <c r="N25" s="755">
        <f t="shared" si="10"/>
        <v>42</v>
      </c>
      <c r="O25" s="764">
        <f>+P24+1</f>
        <v>45017</v>
      </c>
      <c r="P25" s="764">
        <v>45058</v>
      </c>
      <c r="Q25" s="764" t="s">
        <v>663</v>
      </c>
      <c r="R25" s="765" t="s">
        <v>667</v>
      </c>
      <c r="S25" s="769">
        <v>4.4999999999999998E-2</v>
      </c>
      <c r="T25" s="1114"/>
      <c r="U25" s="1114"/>
      <c r="V25" s="1114"/>
      <c r="W25" s="1114"/>
      <c r="X25" s="766">
        <f>+W24/(P25-O24+1)*(N25)</f>
        <v>185464.41509433964</v>
      </c>
    </row>
    <row r="26" spans="2:25">
      <c r="N26" s="755">
        <f t="shared" ref="N26:N27" si="11">P26-O26+1</f>
        <v>325</v>
      </c>
      <c r="O26" s="764">
        <f>+P25</f>
        <v>45058</v>
      </c>
      <c r="P26" s="764">
        <v>45382</v>
      </c>
      <c r="Q26" s="764" t="s">
        <v>663</v>
      </c>
      <c r="R26" s="765" t="s">
        <v>667</v>
      </c>
      <c r="S26" s="769">
        <v>7.2499999999999995E-2</v>
      </c>
      <c r="T26" s="1114" t="s">
        <v>665</v>
      </c>
      <c r="U26" s="1114">
        <v>35300114</v>
      </c>
      <c r="V26" s="1114">
        <v>37967467</v>
      </c>
      <c r="W26" s="1114">
        <f>+V26-U26</f>
        <v>2667353</v>
      </c>
      <c r="X26" s="766">
        <f>+W26/(P27-O26+1)*(N26)</f>
        <v>2330348.7231182796</v>
      </c>
      <c r="Y26" s="767">
        <f>+X26+X27-W26</f>
        <v>0</v>
      </c>
    </row>
    <row r="27" spans="2:25">
      <c r="N27" s="755">
        <f t="shared" si="11"/>
        <v>47</v>
      </c>
      <c r="O27" s="764">
        <f>+P26+1</f>
        <v>45383</v>
      </c>
      <c r="P27" s="764">
        <v>45429</v>
      </c>
      <c r="Q27" s="764" t="s">
        <v>663</v>
      </c>
      <c r="R27" s="765" t="s">
        <v>668</v>
      </c>
      <c r="S27" s="769">
        <v>7.2499999999999995E-2</v>
      </c>
      <c r="T27" s="1114"/>
      <c r="U27" s="1114"/>
      <c r="V27" s="1114"/>
      <c r="W27" s="1114"/>
      <c r="X27" s="766">
        <f>+W26/(P27-O26+1)*(N27)</f>
        <v>337004.27688172041</v>
      </c>
    </row>
    <row r="28" spans="2:25">
      <c r="N28" s="771"/>
      <c r="O28" s="772"/>
      <c r="P28" s="772"/>
      <c r="Q28" s="772"/>
      <c r="R28" s="773"/>
      <c r="S28" s="774"/>
      <c r="T28" s="775"/>
      <c r="U28" s="775"/>
      <c r="V28" s="775"/>
      <c r="W28" s="775"/>
      <c r="X28" s="776"/>
    </row>
    <row r="29" spans="2:25">
      <c r="N29" s="755">
        <f t="shared" ref="N29:N30" si="12">P29-O29+1</f>
        <v>259</v>
      </c>
      <c r="O29" s="764">
        <v>44393</v>
      </c>
      <c r="P29" s="764">
        <v>44651</v>
      </c>
      <c r="Q29" s="764" t="s">
        <v>669</v>
      </c>
      <c r="R29" s="765" t="s">
        <v>664</v>
      </c>
      <c r="T29" s="1114" t="s">
        <v>670</v>
      </c>
      <c r="U29" s="1114">
        <f>0.68*10^7</f>
        <v>6800000.0000000009</v>
      </c>
      <c r="V29" s="1114">
        <f>7118410</f>
        <v>7118410</v>
      </c>
      <c r="W29" s="1114">
        <f t="shared" ref="W29" si="13">V29-U29</f>
        <v>318409.99999999907</v>
      </c>
      <c r="X29" s="766">
        <f>+W29/(P30-O29+1)*(N29)</f>
        <v>224708.96457765604</v>
      </c>
      <c r="Y29" s="767">
        <f>+X29+X30-W29</f>
        <v>0</v>
      </c>
    </row>
    <row r="30" spans="2:25">
      <c r="N30" s="755">
        <f t="shared" si="12"/>
        <v>108</v>
      </c>
      <c r="O30" s="764">
        <f>P29+1</f>
        <v>44652</v>
      </c>
      <c r="P30" s="764">
        <v>44759</v>
      </c>
      <c r="Q30" s="764" t="s">
        <v>669</v>
      </c>
      <c r="R30" s="765" t="s">
        <v>666</v>
      </c>
      <c r="T30" s="1114"/>
      <c r="U30" s="1114"/>
      <c r="V30" s="1114"/>
      <c r="W30" s="1114"/>
      <c r="X30" s="766">
        <f>+W29/(P30-O29+1)*(N30)</f>
        <v>93701.035422343062</v>
      </c>
    </row>
    <row r="31" spans="2:25">
      <c r="N31" s="755">
        <f t="shared" ref="N31:N39" si="14">P31-O31+1</f>
        <v>258</v>
      </c>
      <c r="O31" s="764">
        <v>44759</v>
      </c>
      <c r="P31" s="764">
        <v>45016</v>
      </c>
      <c r="Q31" s="764" t="s">
        <v>669</v>
      </c>
      <c r="R31" s="765" t="s">
        <v>666</v>
      </c>
      <c r="S31" s="769">
        <v>5.45E-2</v>
      </c>
      <c r="T31" s="1114" t="s">
        <v>670</v>
      </c>
      <c r="U31" s="1114">
        <v>6800000</v>
      </c>
      <c r="V31" s="1114">
        <v>7179315</v>
      </c>
      <c r="W31" s="1114">
        <f>+V31-U31</f>
        <v>379315</v>
      </c>
      <c r="X31" s="766">
        <f>+W31/(P32-O31+1)*(N31)</f>
        <v>266657.4114441417</v>
      </c>
      <c r="Y31" s="767">
        <f>+X31+X32-W31</f>
        <v>0</v>
      </c>
    </row>
    <row r="32" spans="2:25">
      <c r="N32" s="755">
        <f t="shared" si="14"/>
        <v>109</v>
      </c>
      <c r="O32" s="764">
        <f>+P31+1</f>
        <v>45017</v>
      </c>
      <c r="P32" s="764">
        <v>45125</v>
      </c>
      <c r="Q32" s="764" t="s">
        <v>669</v>
      </c>
      <c r="R32" s="765" t="s">
        <v>667</v>
      </c>
      <c r="S32" s="769">
        <v>5.45E-2</v>
      </c>
      <c r="T32" s="1114"/>
      <c r="U32" s="1114"/>
      <c r="V32" s="1114"/>
      <c r="W32" s="1114"/>
      <c r="X32" s="766">
        <f>+W31/(P32-O31+1)*(N32)</f>
        <v>112657.58855585831</v>
      </c>
    </row>
    <row r="33" spans="14:25">
      <c r="N33" s="765">
        <f t="shared" si="14"/>
        <v>258</v>
      </c>
      <c r="O33" s="764">
        <f>+P32</f>
        <v>45125</v>
      </c>
      <c r="P33" s="764">
        <v>45382</v>
      </c>
      <c r="Q33" s="764" t="s">
        <v>669</v>
      </c>
      <c r="R33" s="765" t="s">
        <v>667</v>
      </c>
      <c r="S33" s="769">
        <v>6.7500000000000004E-2</v>
      </c>
      <c r="T33" s="1114" t="s">
        <v>670</v>
      </c>
      <c r="U33" s="1114">
        <v>6800000</v>
      </c>
      <c r="V33" s="1114">
        <v>7272094</v>
      </c>
      <c r="W33" s="1114">
        <f>+V33-U33</f>
        <v>472094</v>
      </c>
      <c r="X33" s="766">
        <f>+W33/(P34-O33+1)*(N33)</f>
        <v>330978.94565217389</v>
      </c>
      <c r="Y33" s="767">
        <f>+X33+X34-W33</f>
        <v>0</v>
      </c>
    </row>
    <row r="34" spans="14:25">
      <c r="N34" s="765">
        <f t="shared" si="14"/>
        <v>110</v>
      </c>
      <c r="O34" s="764">
        <f>+P33+1</f>
        <v>45383</v>
      </c>
      <c r="P34" s="764">
        <v>45492</v>
      </c>
      <c r="Q34" s="764" t="s">
        <v>669</v>
      </c>
      <c r="R34" s="765" t="s">
        <v>668</v>
      </c>
      <c r="S34" s="769">
        <v>6.7500000000000004E-2</v>
      </c>
      <c r="T34" s="1114"/>
      <c r="U34" s="1114"/>
      <c r="V34" s="1114"/>
      <c r="W34" s="1114"/>
      <c r="X34" s="766">
        <f>+W33/(P34-O33+1)*(N34)</f>
        <v>141115.05434782608</v>
      </c>
    </row>
    <row r="35" spans="14:25">
      <c r="N35" s="771"/>
      <c r="O35" s="772"/>
      <c r="P35" s="772"/>
      <c r="Q35" s="772"/>
      <c r="R35" s="773"/>
      <c r="S35" s="774"/>
      <c r="T35" s="775"/>
      <c r="U35" s="775"/>
      <c r="V35" s="775"/>
      <c r="W35" s="775"/>
      <c r="X35" s="776"/>
    </row>
    <row r="36" spans="14:25">
      <c r="N36" s="765">
        <f t="shared" si="14"/>
        <v>221</v>
      </c>
      <c r="O36" s="764">
        <v>44796</v>
      </c>
      <c r="P36" s="764">
        <v>45016</v>
      </c>
      <c r="Q36" s="764" t="s">
        <v>664</v>
      </c>
      <c r="R36" s="765" t="s">
        <v>666</v>
      </c>
      <c r="S36" s="769">
        <v>5.7500000000000002E-2</v>
      </c>
      <c r="T36" s="1115" t="s">
        <v>671</v>
      </c>
      <c r="U36" s="1114">
        <v>6800000</v>
      </c>
      <c r="V36" s="1114">
        <v>7213122</v>
      </c>
      <c r="W36" s="1114">
        <f>+V36-U36</f>
        <v>413122</v>
      </c>
      <c r="X36" s="766">
        <f>+W36/(P37-O36+1)*(N36)</f>
        <v>241534.29100529102</v>
      </c>
      <c r="Y36" s="767">
        <f>+X36+X37-W36</f>
        <v>0</v>
      </c>
    </row>
    <row r="37" spans="14:25">
      <c r="N37" s="765">
        <f t="shared" si="14"/>
        <v>157</v>
      </c>
      <c r="O37" s="764">
        <f>+P36+1</f>
        <v>45017</v>
      </c>
      <c r="P37" s="764">
        <v>45173</v>
      </c>
      <c r="Q37" s="764" t="s">
        <v>664</v>
      </c>
      <c r="R37" s="765" t="s">
        <v>667</v>
      </c>
      <c r="S37" s="769">
        <v>5.7500000000000002E-2</v>
      </c>
      <c r="T37" s="1117"/>
      <c r="U37" s="1114"/>
      <c r="V37" s="1114"/>
      <c r="W37" s="1114"/>
      <c r="X37" s="766">
        <f>+W36/(P37-O36+1)*(N37)</f>
        <v>171587.70899470901</v>
      </c>
    </row>
    <row r="38" spans="14:25">
      <c r="N38" s="765">
        <f t="shared" si="14"/>
        <v>210</v>
      </c>
      <c r="O38" s="764">
        <f>+P37</f>
        <v>45173</v>
      </c>
      <c r="P38" s="764">
        <v>45382</v>
      </c>
      <c r="Q38" s="764" t="s">
        <v>664</v>
      </c>
      <c r="R38" s="765" t="s">
        <v>667</v>
      </c>
      <c r="S38" s="769">
        <v>6.8000000000000005E-2</v>
      </c>
      <c r="T38" s="1115" t="s">
        <v>671</v>
      </c>
      <c r="U38" s="1114">
        <v>6800000</v>
      </c>
      <c r="V38" s="1114">
        <v>7688291</v>
      </c>
      <c r="W38" s="1114">
        <f>+V38-U38</f>
        <v>888291</v>
      </c>
      <c r="X38" s="766">
        <f>+W38/(P39-O38+1)*(N38)</f>
        <v>492192.9023746702</v>
      </c>
      <c r="Y38" s="767">
        <f>+X38+X39-W38</f>
        <v>0</v>
      </c>
    </row>
    <row r="39" spans="14:25">
      <c r="N39" s="765">
        <f t="shared" si="14"/>
        <v>169</v>
      </c>
      <c r="O39" s="764">
        <f>+P38+1</f>
        <v>45383</v>
      </c>
      <c r="P39" s="764">
        <v>45551</v>
      </c>
      <c r="Q39" s="764" t="s">
        <v>664</v>
      </c>
      <c r="R39" s="765" t="s">
        <v>668</v>
      </c>
      <c r="S39" s="769">
        <v>6.8000000000000005E-2</v>
      </c>
      <c r="T39" s="1117"/>
      <c r="U39" s="1114"/>
      <c r="V39" s="1114"/>
      <c r="W39" s="1114"/>
      <c r="X39" s="766">
        <f>+W38/(P39-O38+1)*(N39)</f>
        <v>396098.09762532986</v>
      </c>
    </row>
    <row r="40" spans="14:25">
      <c r="N40" s="771"/>
      <c r="O40" s="772"/>
      <c r="P40" s="772"/>
      <c r="Q40" s="772"/>
      <c r="R40" s="773"/>
      <c r="S40" s="774"/>
      <c r="T40" s="775"/>
      <c r="U40" s="775"/>
      <c r="V40" s="775"/>
      <c r="W40" s="775"/>
      <c r="X40" s="776"/>
    </row>
    <row r="41" spans="14:25">
      <c r="N41" s="765">
        <f>P41-O41+1</f>
        <v>275</v>
      </c>
      <c r="O41" s="764">
        <v>45108</v>
      </c>
      <c r="P41" s="764">
        <v>45382</v>
      </c>
      <c r="Q41" s="765" t="s">
        <v>666</v>
      </c>
      <c r="R41" s="765" t="s">
        <v>667</v>
      </c>
      <c r="S41" s="769">
        <v>6.7500000000000004E-2</v>
      </c>
      <c r="T41" s="1115" t="s">
        <v>672</v>
      </c>
      <c r="U41" s="1114">
        <v>6800000</v>
      </c>
      <c r="V41" s="1114">
        <v>7270750</v>
      </c>
      <c r="W41" s="1114">
        <f>+V41-U41</f>
        <v>470750</v>
      </c>
      <c r="X41" s="766">
        <f>+W41/(P42-O41+1)*(N41)</f>
        <v>352741.82561307901</v>
      </c>
      <c r="Y41" s="767">
        <f>+X41+X42-W41</f>
        <v>0</v>
      </c>
    </row>
    <row r="42" spans="14:25">
      <c r="N42" s="765">
        <f>P42-O42+1</f>
        <v>92</v>
      </c>
      <c r="O42" s="764">
        <f>+P41+1</f>
        <v>45383</v>
      </c>
      <c r="P42" s="764">
        <v>45474</v>
      </c>
      <c r="Q42" s="765" t="s">
        <v>666</v>
      </c>
      <c r="R42" s="765" t="s">
        <v>668</v>
      </c>
      <c r="S42" s="769">
        <v>6.7500000000000004E-2</v>
      </c>
      <c r="T42" s="1116"/>
      <c r="U42" s="1114"/>
      <c r="V42" s="1114"/>
      <c r="W42" s="1114"/>
      <c r="X42" s="766">
        <f>+W41/(P42-O41+1)*(N42)</f>
        <v>118008.17438692097</v>
      </c>
    </row>
    <row r="43" spans="14:25">
      <c r="N43" s="771"/>
      <c r="O43" s="772"/>
      <c r="P43" s="772"/>
      <c r="Q43" s="772"/>
      <c r="R43" s="773"/>
      <c r="S43" s="774"/>
      <c r="T43" s="775"/>
      <c r="U43" s="775"/>
      <c r="V43" s="775"/>
      <c r="W43" s="775"/>
      <c r="X43" s="776"/>
    </row>
    <row r="44" spans="14:25">
      <c r="N44" s="765">
        <f>P44-O44+1</f>
        <v>214</v>
      </c>
      <c r="O44" s="764">
        <v>45534</v>
      </c>
      <c r="P44" s="764">
        <v>45747</v>
      </c>
      <c r="Q44" s="765" t="s">
        <v>667</v>
      </c>
      <c r="R44" s="765" t="s">
        <v>668</v>
      </c>
      <c r="S44" s="769">
        <v>7.0999999999999994E-2</v>
      </c>
      <c r="T44" s="1115" t="s">
        <v>673</v>
      </c>
      <c r="U44" s="1114">
        <v>6800000</v>
      </c>
      <c r="V44" s="1114">
        <v>7295335</v>
      </c>
      <c r="W44" s="1114">
        <f>+V44-U44</f>
        <v>495335</v>
      </c>
      <c r="X44" s="766">
        <f>+W44/(P45-O44+1)*(N44)</f>
        <v>289622.10382513661</v>
      </c>
      <c r="Y44" s="767">
        <f>+X44+X45-W44</f>
        <v>0</v>
      </c>
    </row>
    <row r="45" spans="14:25">
      <c r="N45" s="765">
        <f>P45-O45+1</f>
        <v>152</v>
      </c>
      <c r="O45" s="764">
        <f>+P44+1</f>
        <v>45748</v>
      </c>
      <c r="P45" s="764">
        <v>45899</v>
      </c>
      <c r="Q45" s="765" t="s">
        <v>667</v>
      </c>
      <c r="R45" s="765" t="s">
        <v>674</v>
      </c>
      <c r="S45" s="769">
        <v>7.0999999999999994E-2</v>
      </c>
      <c r="T45" s="1116"/>
      <c r="U45" s="1114"/>
      <c r="V45" s="1114"/>
      <c r="W45" s="1114"/>
      <c r="X45" s="766">
        <f>+W44/(P45-O44+1)*(N45)</f>
        <v>205712.89617486336</v>
      </c>
    </row>
    <row r="48" spans="14:25">
      <c r="R48" s="762" t="s">
        <v>666</v>
      </c>
      <c r="X48" s="770">
        <f>SUMIF($R$22:$R$42,R48,$X$22:$X$42)</f>
        <v>2190125.7001359267</v>
      </c>
    </row>
    <row r="49" spans="18:24">
      <c r="R49" s="762" t="s">
        <v>667</v>
      </c>
      <c r="X49" s="770">
        <f>SUMIF($R$22:$R$42,R49,$X$22:$X$42)</f>
        <v>3975972.1094031101</v>
      </c>
    </row>
    <row r="50" spans="18:24">
      <c r="X50" s="780">
        <f>SUM(X48:X49)</f>
        <v>6166097.8095390368</v>
      </c>
    </row>
  </sheetData>
  <mergeCells count="50">
    <mergeCell ref="U36:U37"/>
    <mergeCell ref="V36:V37"/>
    <mergeCell ref="W36:W37"/>
    <mergeCell ref="T38:T39"/>
    <mergeCell ref="T33:T34"/>
    <mergeCell ref="U33:U34"/>
    <mergeCell ref="V33:V34"/>
    <mergeCell ref="T36:T37"/>
    <mergeCell ref="B1:L1"/>
    <mergeCell ref="B17:E17"/>
    <mergeCell ref="F4:F6"/>
    <mergeCell ref="G4:G6"/>
    <mergeCell ref="I4:I6"/>
    <mergeCell ref="J4:J6"/>
    <mergeCell ref="L4:L6"/>
    <mergeCell ref="H4:H6"/>
    <mergeCell ref="K4:K6"/>
    <mergeCell ref="E4:E6"/>
    <mergeCell ref="T22:T23"/>
    <mergeCell ref="T31:T32"/>
    <mergeCell ref="U31:U32"/>
    <mergeCell ref="V31:V32"/>
    <mergeCell ref="W31:W32"/>
    <mergeCell ref="T29:T30"/>
    <mergeCell ref="U29:U30"/>
    <mergeCell ref="V29:V30"/>
    <mergeCell ref="W29:W30"/>
    <mergeCell ref="T26:T27"/>
    <mergeCell ref="U26:U27"/>
    <mergeCell ref="V26:V27"/>
    <mergeCell ref="U22:U23"/>
    <mergeCell ref="W26:W27"/>
    <mergeCell ref="V22:V23"/>
    <mergeCell ref="W22:W23"/>
    <mergeCell ref="U24:U25"/>
    <mergeCell ref="T44:T45"/>
    <mergeCell ref="U44:U45"/>
    <mergeCell ref="V44:V45"/>
    <mergeCell ref="W44:W45"/>
    <mergeCell ref="V24:V25"/>
    <mergeCell ref="T24:T25"/>
    <mergeCell ref="W24:W25"/>
    <mergeCell ref="W33:W34"/>
    <mergeCell ref="U38:U39"/>
    <mergeCell ref="V38:V39"/>
    <mergeCell ref="W38:W39"/>
    <mergeCell ref="T41:T42"/>
    <mergeCell ref="U41:U42"/>
    <mergeCell ref="V41:V42"/>
    <mergeCell ref="W41:W42"/>
  </mergeCells>
  <printOptions verticalCentered="1"/>
  <pageMargins left="0.23622047244094491" right="0.23622047244094491" top="0.23622047244094491" bottom="0.23622047244094491" header="0.23622047244094491" footer="0.23622047244094491"/>
  <pageSetup paperSize="9" scale="53" orientation="landscape" r:id="rId1"/>
  <headerFooter alignWithMargins="0"/>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T24"/>
  <sheetViews>
    <sheetView showGridLines="0" view="pageBreakPreview" topLeftCell="B1" zoomScale="90" zoomScaleNormal="75" zoomScaleSheetLayoutView="90" workbookViewId="0">
      <selection activeCell="D10" sqref="D10"/>
    </sheetView>
  </sheetViews>
  <sheetFormatPr defaultColWidth="9.28515625" defaultRowHeight="13.9"/>
  <cols>
    <col min="1" max="1" width="4.28515625" style="1" customWidth="1"/>
    <col min="2" max="2" width="6.28515625" style="1" customWidth="1"/>
    <col min="3" max="3" width="26" style="415" customWidth="1"/>
    <col min="4" max="4" width="7.28515625" style="1" customWidth="1"/>
    <col min="5" max="5" width="12.7109375" style="1" customWidth="1"/>
    <col min="6" max="6" width="12.5703125" style="1" customWidth="1"/>
    <col min="7" max="7" width="9.140625" style="1" customWidth="1"/>
    <col min="8" max="8" width="12.7109375" style="1" customWidth="1"/>
    <col min="9" max="9" width="12.28515625" style="1" bestFit="1" customWidth="1"/>
    <col min="10" max="10" width="9.140625" style="1" customWidth="1"/>
    <col min="11" max="11" width="8.28515625" style="1" bestFit="1" customWidth="1"/>
    <col min="12" max="12" width="11.140625" style="1" bestFit="1" customWidth="1"/>
    <col min="13" max="13" width="13.7109375" style="1" customWidth="1"/>
    <col min="14" max="14" width="16.5703125" style="1" bestFit="1" customWidth="1"/>
    <col min="15" max="19" width="9.7109375" style="1" customWidth="1"/>
    <col min="20" max="20" width="11.42578125" style="1" customWidth="1"/>
    <col min="21" max="16384" width="9.28515625" style="1"/>
  </cols>
  <sheetData>
    <row r="1" spans="2:20">
      <c r="B1" s="6"/>
    </row>
    <row r="2" spans="2:20">
      <c r="B2" s="998" t="str">
        <f>Index!B2</f>
        <v>AMRAVATI POWER TRANSMISSION CO. LTD. (APTCL)</v>
      </c>
      <c r="C2" s="1132"/>
      <c r="D2" s="1132"/>
      <c r="E2" s="1132"/>
      <c r="F2" s="1132"/>
      <c r="G2" s="1132"/>
      <c r="H2" s="1132"/>
      <c r="I2" s="1132"/>
      <c r="J2" s="1132"/>
      <c r="K2" s="1132"/>
      <c r="L2" s="1132"/>
      <c r="M2" s="1132"/>
      <c r="N2" s="1132"/>
      <c r="O2" s="1132"/>
      <c r="P2" s="1132"/>
      <c r="Q2" s="1132"/>
      <c r="R2" s="1132"/>
      <c r="S2" s="1132"/>
      <c r="T2" s="1132"/>
    </row>
    <row r="3" spans="2:20">
      <c r="B3" s="998" t="s">
        <v>123</v>
      </c>
      <c r="C3" s="1132"/>
      <c r="D3" s="1132"/>
      <c r="E3" s="1132"/>
      <c r="F3" s="1132"/>
      <c r="G3" s="1132"/>
      <c r="H3" s="1132"/>
      <c r="I3" s="1132"/>
      <c r="J3" s="1132"/>
      <c r="K3" s="1132"/>
      <c r="L3" s="1132"/>
      <c r="M3" s="1132"/>
      <c r="N3" s="1132"/>
      <c r="O3" s="1132"/>
      <c r="P3" s="1132"/>
      <c r="Q3" s="1132"/>
      <c r="R3" s="1132"/>
      <c r="S3" s="1132"/>
      <c r="T3" s="1132"/>
    </row>
    <row r="4" spans="2:20">
      <c r="B4" s="998" t="s">
        <v>675</v>
      </c>
      <c r="C4" s="1132"/>
      <c r="D4" s="1132"/>
      <c r="E4" s="1132"/>
      <c r="F4" s="1132"/>
      <c r="G4" s="1132"/>
      <c r="H4" s="1132"/>
      <c r="I4" s="1132"/>
      <c r="J4" s="1132"/>
      <c r="K4" s="1132"/>
      <c r="L4" s="1132"/>
      <c r="M4" s="1132"/>
      <c r="N4" s="1132"/>
      <c r="O4" s="1132"/>
      <c r="P4" s="1132"/>
      <c r="Q4" s="1132"/>
      <c r="R4" s="1132"/>
      <c r="S4" s="1132"/>
      <c r="T4" s="1132"/>
    </row>
    <row r="5" spans="2:20">
      <c r="B5" s="2"/>
      <c r="C5" s="871"/>
    </row>
    <row r="6" spans="2:20">
      <c r="C6" s="872"/>
      <c r="J6" s="7"/>
      <c r="L6" s="8"/>
      <c r="T6" s="8" t="s">
        <v>194</v>
      </c>
    </row>
    <row r="7" spans="2:20" s="21" customFormat="1">
      <c r="B7" s="916" t="s">
        <v>9</v>
      </c>
      <c r="C7" s="994" t="s">
        <v>10</v>
      </c>
      <c r="D7" s="921" t="s">
        <v>44</v>
      </c>
      <c r="E7" s="922"/>
      <c r="F7" s="923"/>
      <c r="G7" s="921" t="s">
        <v>11</v>
      </c>
      <c r="H7" s="922"/>
      <c r="I7" s="923"/>
      <c r="J7" s="921" t="s">
        <v>12</v>
      </c>
      <c r="K7" s="922"/>
      <c r="L7" s="922"/>
      <c r="M7" s="922"/>
      <c r="N7" s="923"/>
      <c r="O7" s="914" t="s">
        <v>195</v>
      </c>
      <c r="P7" s="914"/>
      <c r="Q7" s="914"/>
      <c r="R7" s="914"/>
      <c r="S7" s="914"/>
      <c r="T7" s="914" t="s">
        <v>196</v>
      </c>
    </row>
    <row r="8" spans="2:20" s="159" customFormat="1" ht="27.6">
      <c r="B8" s="917"/>
      <c r="C8" s="994"/>
      <c r="D8" s="433" t="s">
        <v>197</v>
      </c>
      <c r="E8" s="433" t="s">
        <v>198</v>
      </c>
      <c r="F8" s="433" t="s">
        <v>199</v>
      </c>
      <c r="G8" s="433" t="s">
        <v>197</v>
      </c>
      <c r="H8" s="433" t="s">
        <v>198</v>
      </c>
      <c r="I8" s="433" t="s">
        <v>199</v>
      </c>
      <c r="J8" s="433" t="s">
        <v>197</v>
      </c>
      <c r="K8" s="433" t="s">
        <v>200</v>
      </c>
      <c r="L8" s="433" t="s">
        <v>201</v>
      </c>
      <c r="M8" s="433" t="s">
        <v>202</v>
      </c>
      <c r="N8" s="433" t="s">
        <v>203</v>
      </c>
      <c r="O8" s="433" t="s">
        <v>13</v>
      </c>
      <c r="P8" s="433" t="s">
        <v>14</v>
      </c>
      <c r="Q8" s="433" t="s">
        <v>15</v>
      </c>
      <c r="R8" s="433" t="s">
        <v>16</v>
      </c>
      <c r="S8" s="433" t="s">
        <v>17</v>
      </c>
      <c r="T8" s="914"/>
    </row>
    <row r="9" spans="2:20" s="21" customFormat="1" ht="27.6">
      <c r="B9" s="999"/>
      <c r="C9" s="1133"/>
      <c r="D9" s="433" t="s">
        <v>204</v>
      </c>
      <c r="E9" s="433" t="s">
        <v>205</v>
      </c>
      <c r="F9" s="433" t="s">
        <v>206</v>
      </c>
      <c r="G9" s="433" t="s">
        <v>207</v>
      </c>
      <c r="H9" s="433" t="s">
        <v>208</v>
      </c>
      <c r="I9" s="433" t="s">
        <v>209</v>
      </c>
      <c r="J9" s="433" t="s">
        <v>210</v>
      </c>
      <c r="K9" s="433" t="s">
        <v>211</v>
      </c>
      <c r="L9" s="433" t="s">
        <v>212</v>
      </c>
      <c r="M9" s="433" t="s">
        <v>213</v>
      </c>
      <c r="N9" s="433" t="s">
        <v>214</v>
      </c>
      <c r="O9" s="433" t="s">
        <v>215</v>
      </c>
      <c r="P9" s="433" t="s">
        <v>215</v>
      </c>
      <c r="Q9" s="433" t="s">
        <v>215</v>
      </c>
      <c r="R9" s="433" t="s">
        <v>215</v>
      </c>
      <c r="S9" s="433" t="s">
        <v>215</v>
      </c>
      <c r="T9" s="915"/>
    </row>
    <row r="10" spans="2:20" s="8" customFormat="1" ht="27.6">
      <c r="B10" s="134">
        <v>1</v>
      </c>
      <c r="C10" s="13" t="s">
        <v>676</v>
      </c>
      <c r="D10" s="4"/>
      <c r="E10" s="4"/>
      <c r="F10" s="4"/>
      <c r="G10" s="4"/>
      <c r="H10" s="4"/>
      <c r="I10" s="4"/>
      <c r="J10" s="4"/>
      <c r="K10" s="4"/>
      <c r="L10" s="4"/>
      <c r="M10" s="4"/>
      <c r="N10" s="4"/>
      <c r="O10" s="4"/>
      <c r="P10" s="4"/>
      <c r="Q10" s="135"/>
      <c r="R10" s="135"/>
      <c r="S10" s="135"/>
      <c r="T10" s="135"/>
    </row>
    <row r="11" spans="2:20" s="8" customFormat="1">
      <c r="B11" s="134">
        <v>2</v>
      </c>
      <c r="C11" s="13" t="s">
        <v>677</v>
      </c>
      <c r="D11" s="4"/>
      <c r="E11" s="4"/>
      <c r="F11" s="4"/>
      <c r="G11" s="4"/>
      <c r="H11" s="4"/>
      <c r="I11" s="4"/>
      <c r="J11" s="4"/>
      <c r="K11" s="4"/>
      <c r="L11" s="4"/>
      <c r="M11" s="4"/>
      <c r="N11" s="4"/>
      <c r="O11" s="4"/>
      <c r="P11" s="4"/>
      <c r="Q11" s="135"/>
      <c r="R11" s="135"/>
      <c r="S11" s="135"/>
      <c r="T11" s="135"/>
    </row>
    <row r="12" spans="2:20" s="8" customFormat="1">
      <c r="B12" s="134">
        <v>3</v>
      </c>
      <c r="C12" s="13" t="s">
        <v>678</v>
      </c>
      <c r="D12" s="4"/>
      <c r="E12" s="616">
        <f>+FD!X48/10^7</f>
        <v>0.21901257001359267</v>
      </c>
      <c r="F12" s="613">
        <f>+E12-D12</f>
        <v>0.21901257001359267</v>
      </c>
      <c r="G12" s="4"/>
      <c r="H12" s="616">
        <f>+FD!X49/10^7</f>
        <v>0.39759721094031103</v>
      </c>
      <c r="I12" s="613">
        <f>+H12-G12</f>
        <v>0.39759721094031103</v>
      </c>
      <c r="J12" s="4"/>
      <c r="K12" s="616">
        <f>+M12/2</f>
        <v>0.19923923946581254</v>
      </c>
      <c r="L12" s="616">
        <f>+M12/2</f>
        <v>0.19923923946581254</v>
      </c>
      <c r="M12" s="613">
        <f>+FD!G17</f>
        <v>0.39847847893162508</v>
      </c>
      <c r="N12" s="613">
        <f>+M12-J12</f>
        <v>0.39847847893162508</v>
      </c>
      <c r="O12" s="613">
        <f>+FD!H17</f>
        <v>0.4464374437478813</v>
      </c>
      <c r="P12" s="613">
        <f>+FD!I17</f>
        <v>0.49439841551714381</v>
      </c>
      <c r="Q12" s="613">
        <f>+FD!J17</f>
        <v>0.54235938728640631</v>
      </c>
      <c r="R12" s="613">
        <f>+FD!K17</f>
        <v>0.59032035905566871</v>
      </c>
      <c r="S12" s="613">
        <f>+FD!L17</f>
        <v>0.63828133082493133</v>
      </c>
      <c r="T12" s="135"/>
    </row>
    <row r="13" spans="2:20" s="8" customFormat="1" ht="27.6">
      <c r="B13" s="134">
        <v>4</v>
      </c>
      <c r="C13" s="13" t="s">
        <v>679</v>
      </c>
      <c r="D13" s="4"/>
      <c r="E13" s="4"/>
      <c r="F13" s="4"/>
      <c r="G13" s="4"/>
      <c r="H13" s="4"/>
      <c r="I13" s="4"/>
      <c r="J13" s="4"/>
      <c r="K13" s="4"/>
      <c r="L13" s="4"/>
      <c r="M13" s="4"/>
      <c r="N13" s="4"/>
      <c r="O13" s="4"/>
      <c r="P13" s="4"/>
      <c r="Q13" s="135"/>
      <c r="R13" s="135"/>
      <c r="S13" s="135"/>
      <c r="T13" s="135"/>
    </row>
    <row r="14" spans="2:20" s="8" customFormat="1" ht="27.6">
      <c r="B14" s="134">
        <v>5</v>
      </c>
      <c r="C14" s="154" t="s">
        <v>680</v>
      </c>
      <c r="D14" s="4"/>
      <c r="E14" s="4"/>
      <c r="F14" s="4"/>
      <c r="G14" s="4"/>
      <c r="H14" s="4"/>
      <c r="I14" s="4"/>
      <c r="J14" s="4"/>
      <c r="K14" s="4"/>
      <c r="L14" s="4"/>
      <c r="M14" s="4"/>
      <c r="N14" s="4"/>
      <c r="O14" s="4"/>
      <c r="P14" s="4"/>
      <c r="Q14" s="135"/>
      <c r="R14" s="135"/>
      <c r="S14" s="135"/>
      <c r="T14" s="135"/>
    </row>
    <row r="15" spans="2:20" s="8" customFormat="1" ht="27.6">
      <c r="B15" s="134">
        <v>6</v>
      </c>
      <c r="C15" s="154" t="s">
        <v>681</v>
      </c>
      <c r="D15" s="4"/>
      <c r="E15" s="4"/>
      <c r="F15" s="4"/>
      <c r="G15" s="4"/>
      <c r="H15" s="4"/>
      <c r="I15" s="4"/>
      <c r="J15" s="4"/>
      <c r="K15" s="4"/>
      <c r="L15" s="4"/>
      <c r="M15" s="4"/>
      <c r="N15" s="4"/>
      <c r="O15" s="4"/>
      <c r="P15" s="4"/>
      <c r="Q15" s="135"/>
      <c r="R15" s="135"/>
      <c r="S15" s="135"/>
      <c r="T15" s="135"/>
    </row>
    <row r="16" spans="2:20" s="8" customFormat="1" ht="27.6">
      <c r="B16" s="134">
        <v>7</v>
      </c>
      <c r="C16" s="154" t="s">
        <v>682</v>
      </c>
      <c r="D16" s="4"/>
      <c r="E16" s="4"/>
      <c r="F16" s="4"/>
      <c r="G16" s="4"/>
      <c r="H16" s="4"/>
      <c r="I16" s="4"/>
      <c r="J16" s="4"/>
      <c r="K16" s="4"/>
      <c r="L16" s="4"/>
      <c r="M16" s="4"/>
      <c r="N16" s="4"/>
      <c r="O16" s="4"/>
      <c r="P16" s="4"/>
      <c r="Q16" s="135"/>
      <c r="R16" s="135"/>
      <c r="S16" s="135"/>
      <c r="T16" s="135"/>
    </row>
    <row r="17" spans="2:20" ht="27.6">
      <c r="B17" s="134">
        <v>8</v>
      </c>
      <c r="C17" s="154" t="s">
        <v>683</v>
      </c>
      <c r="D17" s="4"/>
      <c r="E17" s="4"/>
      <c r="F17" s="4"/>
      <c r="G17" s="4"/>
      <c r="H17" s="4"/>
      <c r="I17" s="4"/>
      <c r="J17" s="4"/>
      <c r="K17" s="4"/>
      <c r="L17" s="4"/>
      <c r="M17" s="4"/>
      <c r="N17" s="4"/>
      <c r="O17" s="4"/>
      <c r="P17" s="4"/>
      <c r="Q17" s="11"/>
      <c r="R17" s="135"/>
      <c r="S17" s="135"/>
      <c r="T17" s="135"/>
    </row>
    <row r="18" spans="2:20">
      <c r="B18" s="134">
        <v>9</v>
      </c>
      <c r="C18" s="154" t="s">
        <v>684</v>
      </c>
      <c r="D18" s="4"/>
      <c r="E18" s="4"/>
      <c r="F18" s="4"/>
      <c r="G18" s="4"/>
      <c r="H18" s="4"/>
      <c r="I18" s="4"/>
      <c r="J18" s="4"/>
      <c r="K18" s="4"/>
      <c r="L18" s="4"/>
      <c r="M18" s="4"/>
      <c r="N18" s="4"/>
      <c r="O18" s="4"/>
      <c r="P18" s="4"/>
      <c r="Q18" s="11"/>
      <c r="R18" s="135"/>
      <c r="S18" s="135"/>
      <c r="T18" s="135"/>
    </row>
    <row r="19" spans="2:20" ht="27.6">
      <c r="B19" s="134">
        <v>10</v>
      </c>
      <c r="C19" s="873" t="s">
        <v>685</v>
      </c>
      <c r="D19" s="4"/>
      <c r="E19" s="4"/>
      <c r="F19" s="4"/>
      <c r="G19" s="4"/>
      <c r="H19" s="4"/>
      <c r="I19" s="4"/>
      <c r="J19" s="4"/>
      <c r="K19" s="4"/>
      <c r="L19" s="4"/>
      <c r="M19" s="4"/>
      <c r="N19" s="4"/>
      <c r="O19" s="4"/>
      <c r="P19" s="4"/>
      <c r="Q19" s="11"/>
      <c r="R19" s="135"/>
      <c r="S19" s="135"/>
      <c r="T19" s="135"/>
    </row>
    <row r="20" spans="2:20">
      <c r="B20" s="134">
        <v>11</v>
      </c>
      <c r="C20" s="154" t="s">
        <v>686</v>
      </c>
      <c r="D20" s="4"/>
      <c r="E20" s="613"/>
      <c r="F20" s="4"/>
      <c r="G20" s="4"/>
      <c r="H20" s="4"/>
      <c r="I20" s="4"/>
      <c r="J20" s="4"/>
      <c r="K20" s="4"/>
      <c r="L20" s="4"/>
      <c r="M20" s="4"/>
      <c r="N20" s="4"/>
      <c r="O20" s="4"/>
      <c r="P20" s="4"/>
      <c r="Q20" s="11"/>
      <c r="R20" s="135"/>
      <c r="S20" s="135"/>
      <c r="T20" s="135"/>
    </row>
    <row r="21" spans="2:20">
      <c r="B21" s="134">
        <v>12</v>
      </c>
      <c r="C21" s="154" t="s">
        <v>437</v>
      </c>
      <c r="D21" s="4"/>
      <c r="E21" s="4"/>
      <c r="F21" s="4"/>
      <c r="G21" s="4"/>
      <c r="H21" s="4"/>
      <c r="I21" s="4"/>
      <c r="J21" s="4"/>
      <c r="K21" s="4"/>
      <c r="L21" s="4"/>
      <c r="M21" s="4"/>
      <c r="N21" s="4"/>
      <c r="O21" s="4"/>
      <c r="P21" s="4"/>
      <c r="Q21" s="11"/>
      <c r="R21" s="135"/>
      <c r="S21" s="135"/>
      <c r="T21" s="135"/>
    </row>
    <row r="22" spans="2:20">
      <c r="B22" s="134"/>
      <c r="C22" s="418" t="s">
        <v>302</v>
      </c>
      <c r="D22" s="86">
        <v>0.25</v>
      </c>
      <c r="E22" s="627">
        <f>SUM(E10:E20)</f>
        <v>0.21901257001359267</v>
      </c>
      <c r="F22" s="613">
        <f>+E22-D22</f>
        <v>-3.0987429986407328E-2</v>
      </c>
      <c r="G22" s="86">
        <v>0.31</v>
      </c>
      <c r="H22" s="627">
        <f>SUM(H10:H20)</f>
        <v>0.39759721094031103</v>
      </c>
      <c r="I22" s="613">
        <f>+H22-G22</f>
        <v>8.7597210940311032E-2</v>
      </c>
      <c r="J22" s="627">
        <v>0.35</v>
      </c>
      <c r="K22" s="627">
        <f>SUM(K10:K20)</f>
        <v>0.19923923946581254</v>
      </c>
      <c r="L22" s="627">
        <f t="shared" ref="L22:S22" si="0">SUM(L10:L20)</f>
        <v>0.19923923946581254</v>
      </c>
      <c r="M22" s="627">
        <f t="shared" si="0"/>
        <v>0.39847847893162508</v>
      </c>
      <c r="N22" s="613">
        <f>+M22-J22</f>
        <v>4.8478478931625102E-2</v>
      </c>
      <c r="O22" s="627">
        <f t="shared" si="0"/>
        <v>0.4464374437478813</v>
      </c>
      <c r="P22" s="627">
        <f t="shared" si="0"/>
        <v>0.49439841551714381</v>
      </c>
      <c r="Q22" s="627">
        <f t="shared" si="0"/>
        <v>0.54235938728640631</v>
      </c>
      <c r="R22" s="627">
        <f t="shared" si="0"/>
        <v>0.59032035905566871</v>
      </c>
      <c r="S22" s="627">
        <f t="shared" si="0"/>
        <v>0.63828133082493133</v>
      </c>
      <c r="T22" s="135"/>
    </row>
    <row r="23" spans="2:20">
      <c r="C23" s="874"/>
    </row>
    <row r="24" spans="2:20">
      <c r="B24" s="21" t="s">
        <v>247</v>
      </c>
    </row>
  </sheetData>
  <mergeCells count="10">
    <mergeCell ref="B2:T2"/>
    <mergeCell ref="B3:T3"/>
    <mergeCell ref="B4:T4"/>
    <mergeCell ref="O7:S7"/>
    <mergeCell ref="T7:T9"/>
    <mergeCell ref="B7:B9"/>
    <mergeCell ref="C7:C9"/>
    <mergeCell ref="G7:I7"/>
    <mergeCell ref="J7:N7"/>
    <mergeCell ref="D7:F7"/>
  </mergeCells>
  <phoneticPr fontId="0" type="noConversion"/>
  <printOptions verticalCentered="1"/>
  <pageMargins left="0.15748031496062992" right="0.23622047244094491" top="0.23622047244094491" bottom="0.23622047244094491" header="0.23622047244094491" footer="0.23622047244094491"/>
  <pageSetup paperSize="9" scale="67"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4A81-BC10-4E9F-A91F-995708623657}">
  <sheetPr>
    <pageSetUpPr fitToPage="1"/>
  </sheetPr>
  <dimension ref="B1:L32"/>
  <sheetViews>
    <sheetView showGridLines="0" view="pageBreakPreview" topLeftCell="A13" zoomScale="90" zoomScaleNormal="75" zoomScaleSheetLayoutView="90" workbookViewId="0">
      <selection activeCell="H22" sqref="H22"/>
    </sheetView>
  </sheetViews>
  <sheetFormatPr defaultColWidth="9.28515625" defaultRowHeight="13.9"/>
  <cols>
    <col min="1" max="1" width="6.7109375" style="290" customWidth="1"/>
    <col min="2" max="2" width="6.5703125" style="291" customWidth="1"/>
    <col min="3" max="3" width="49" style="290" customWidth="1"/>
    <col min="4" max="5" width="14.28515625" style="290" customWidth="1"/>
    <col min="6" max="7" width="12.7109375" style="290" customWidth="1"/>
    <col min="8" max="20" width="13.7109375" style="290" customWidth="1"/>
    <col min="21" max="16384" width="9.28515625" style="290"/>
  </cols>
  <sheetData>
    <row r="1" spans="2:7">
      <c r="C1" s="525"/>
      <c r="D1" s="525"/>
      <c r="E1" s="525"/>
    </row>
    <row r="2" spans="2:7">
      <c r="C2" s="525"/>
      <c r="D2" s="525"/>
      <c r="E2" s="525"/>
      <c r="F2" s="183" t="str">
        <f>Index!B2</f>
        <v>AMRAVATI POWER TRANSMISSION CO. LTD. (APTCL)</v>
      </c>
      <c r="G2" s="183"/>
    </row>
    <row r="3" spans="2:7">
      <c r="C3" s="525"/>
      <c r="D3" s="525"/>
      <c r="E3" s="525"/>
      <c r="F3" s="244" t="s">
        <v>123</v>
      </c>
      <c r="G3" s="244"/>
    </row>
    <row r="4" spans="2:7">
      <c r="C4" s="525"/>
      <c r="D4" s="525"/>
      <c r="E4" s="525"/>
      <c r="F4" s="498" t="s">
        <v>687</v>
      </c>
      <c r="G4" s="498"/>
    </row>
    <row r="6" spans="2:7" ht="27.6">
      <c r="B6" s="433" t="s">
        <v>9</v>
      </c>
      <c r="C6" s="433" t="s">
        <v>10</v>
      </c>
      <c r="D6" s="434" t="s">
        <v>688</v>
      </c>
      <c r="E6" s="434" t="s">
        <v>44</v>
      </c>
      <c r="F6" s="434" t="s">
        <v>11</v>
      </c>
      <c r="G6" s="433" t="s">
        <v>689</v>
      </c>
    </row>
    <row r="7" spans="2:7">
      <c r="B7" s="452">
        <v>1</v>
      </c>
      <c r="C7" s="556" t="s">
        <v>690</v>
      </c>
      <c r="D7" s="557" t="s">
        <v>204</v>
      </c>
      <c r="E7" s="616">
        <f>115936000/10^7</f>
        <v>11.5936</v>
      </c>
      <c r="F7" s="616">
        <f>165967000/10^7</f>
        <v>16.596699999999998</v>
      </c>
      <c r="G7" s="447"/>
    </row>
    <row r="8" spans="2:7">
      <c r="B8" s="452">
        <f>B7+1</f>
        <v>2</v>
      </c>
      <c r="C8" s="556" t="s">
        <v>691</v>
      </c>
      <c r="D8" s="557" t="s">
        <v>205</v>
      </c>
      <c r="E8" s="616">
        <f>20256338/10^7</f>
        <v>2.0256338</v>
      </c>
      <c r="F8" s="616">
        <f>28997754/10^7</f>
        <v>2.8997753999999998</v>
      </c>
      <c r="G8" s="447"/>
    </row>
    <row r="9" spans="2:7">
      <c r="B9" s="452">
        <f>B8+1</f>
        <v>3</v>
      </c>
      <c r="C9" s="556" t="s">
        <v>692</v>
      </c>
      <c r="D9" s="557" t="s">
        <v>693</v>
      </c>
      <c r="E9" s="653">
        <f>+E8/E7</f>
        <v>0.17472000069003588</v>
      </c>
      <c r="F9" s="653">
        <f t="shared" ref="F9" si="0">+F8/F7</f>
        <v>0.17471999855392939</v>
      </c>
      <c r="G9" s="653">
        <f>+F9</f>
        <v>0.17471999855392939</v>
      </c>
    </row>
    <row r="10" spans="2:7">
      <c r="B10" s="452"/>
      <c r="C10" s="558"/>
      <c r="D10" s="558"/>
      <c r="E10" s="447"/>
      <c r="F10" s="447"/>
      <c r="G10" s="447"/>
    </row>
    <row r="11" spans="2:7">
      <c r="B11" s="452">
        <v>4</v>
      </c>
      <c r="C11" s="556" t="s">
        <v>694</v>
      </c>
      <c r="D11" s="557" t="s">
        <v>207</v>
      </c>
      <c r="E11" s="668">
        <f>+Assum!D9</f>
        <v>0.14000000000000001</v>
      </c>
      <c r="F11" s="668">
        <f>+Assum!E9</f>
        <v>0.14000000000000001</v>
      </c>
      <c r="G11" s="668">
        <f>+Assum!F9</f>
        <v>0.14000000000000001</v>
      </c>
    </row>
    <row r="12" spans="2:7">
      <c r="B12" s="452">
        <v>5</v>
      </c>
      <c r="C12" s="556" t="s">
        <v>695</v>
      </c>
      <c r="D12" s="557" t="s">
        <v>696</v>
      </c>
      <c r="E12" s="668">
        <f>+'F7'!E33</f>
        <v>1.4999999999999999E-2</v>
      </c>
      <c r="F12" s="668">
        <f>+'F7'!F33</f>
        <v>1.4999999999999999E-2</v>
      </c>
      <c r="G12" s="653">
        <v>0</v>
      </c>
    </row>
    <row r="13" spans="2:7">
      <c r="B13" s="452">
        <v>6</v>
      </c>
      <c r="C13" s="556" t="s">
        <v>697</v>
      </c>
      <c r="D13" s="557" t="s">
        <v>698</v>
      </c>
      <c r="E13" s="668">
        <f>+E11+E12</f>
        <v>0.15500000000000003</v>
      </c>
      <c r="F13" s="668">
        <f t="shared" ref="F13:G13" si="1">+F11+F12</f>
        <v>0.15500000000000003</v>
      </c>
      <c r="G13" s="668">
        <f t="shared" si="1"/>
        <v>0.14000000000000001</v>
      </c>
    </row>
    <row r="14" spans="2:7">
      <c r="B14" s="452">
        <v>7</v>
      </c>
      <c r="C14" s="558" t="s">
        <v>699</v>
      </c>
      <c r="D14" s="559" t="s">
        <v>700</v>
      </c>
      <c r="E14" s="653">
        <f>+E13/(1-E9)</f>
        <v>0.18781504474796329</v>
      </c>
      <c r="F14" s="653">
        <f t="shared" ref="F14:G14" si="2">+F13/(1-F9)</f>
        <v>0.18781504426183382</v>
      </c>
      <c r="G14" s="653">
        <f t="shared" si="2"/>
        <v>0.16963939481714022</v>
      </c>
    </row>
    <row r="15" spans="2:7">
      <c r="C15" s="530"/>
      <c r="D15" s="531"/>
    </row>
    <row r="16" spans="2:7">
      <c r="C16" s="290" t="s">
        <v>701</v>
      </c>
    </row>
    <row r="17" spans="2:12">
      <c r="C17" s="1109" t="s">
        <v>702</v>
      </c>
      <c r="D17" s="1109"/>
      <c r="E17" s="1109"/>
      <c r="F17" s="1109"/>
      <c r="G17" s="1109"/>
      <c r="H17" s="1109"/>
      <c r="I17" s="1109"/>
    </row>
    <row r="18" spans="2:12">
      <c r="C18" s="290" t="s">
        <v>703</v>
      </c>
    </row>
    <row r="19" spans="2:12">
      <c r="C19" s="290" t="s">
        <v>704</v>
      </c>
    </row>
    <row r="21" spans="2:12">
      <c r="C21" s="532"/>
      <c r="D21" s="532"/>
      <c r="E21" s="532"/>
      <c r="F21" s="533"/>
      <c r="G21" s="533"/>
      <c r="H21" s="533"/>
      <c r="I21" s="533"/>
      <c r="J21" s="533"/>
      <c r="K21" s="533"/>
      <c r="L21" s="533"/>
    </row>
    <row r="23" spans="2:12" ht="13.9" customHeight="1">
      <c r="B23" s="1134" t="s">
        <v>705</v>
      </c>
      <c r="C23" s="1134"/>
      <c r="D23" s="1134"/>
      <c r="E23" s="1134"/>
      <c r="F23" s="1134"/>
      <c r="G23" s="1134"/>
      <c r="H23" s="1134"/>
      <c r="I23" s="1134"/>
      <c r="J23" s="451"/>
      <c r="K23" s="451"/>
    </row>
    <row r="24" spans="2:12">
      <c r="B24" s="290"/>
    </row>
    <row r="25" spans="2:12" ht="27.6">
      <c r="B25" s="433" t="s">
        <v>9</v>
      </c>
      <c r="C25" s="433" t="s">
        <v>10</v>
      </c>
      <c r="D25" s="434" t="s">
        <v>688</v>
      </c>
      <c r="E25" s="434" t="s">
        <v>13</v>
      </c>
      <c r="F25" s="434" t="s">
        <v>14</v>
      </c>
      <c r="G25" s="433" t="s">
        <v>15</v>
      </c>
      <c r="H25" s="433" t="s">
        <v>16</v>
      </c>
      <c r="I25" s="433" t="s">
        <v>17</v>
      </c>
    </row>
    <row r="26" spans="2:12">
      <c r="B26" s="452">
        <v>1</v>
      </c>
      <c r="C26" s="526" t="s">
        <v>706</v>
      </c>
      <c r="D26" s="527" t="s">
        <v>204</v>
      </c>
      <c r="E26" s="670">
        <f>+$F$9</f>
        <v>0.17471999855392939</v>
      </c>
      <c r="F26" s="670">
        <f t="shared" ref="F26:I26" si="3">+$F$9</f>
        <v>0.17471999855392939</v>
      </c>
      <c r="G26" s="670">
        <f t="shared" si="3"/>
        <v>0.17471999855392939</v>
      </c>
      <c r="H26" s="670">
        <f t="shared" si="3"/>
        <v>0.17471999855392939</v>
      </c>
      <c r="I26" s="670">
        <f t="shared" si="3"/>
        <v>0.17471999855392939</v>
      </c>
    </row>
    <row r="27" spans="2:12">
      <c r="B27" s="452"/>
      <c r="C27" s="528"/>
      <c r="D27" s="528"/>
      <c r="E27" s="526"/>
      <c r="F27" s="560"/>
      <c r="G27" s="560"/>
      <c r="H27" s="526"/>
      <c r="I27" s="560"/>
    </row>
    <row r="28" spans="2:12">
      <c r="B28" s="452">
        <v>2</v>
      </c>
      <c r="C28" s="526" t="s">
        <v>707</v>
      </c>
      <c r="D28" s="527" t="s">
        <v>205</v>
      </c>
      <c r="E28" s="670">
        <f>+Assum!G9</f>
        <v>0.155</v>
      </c>
      <c r="F28" s="670">
        <f>+Assum!H9</f>
        <v>0.155</v>
      </c>
      <c r="G28" s="670">
        <f>+Assum!I9</f>
        <v>0.155</v>
      </c>
      <c r="H28" s="670">
        <f>+Assum!J9</f>
        <v>0.155</v>
      </c>
      <c r="I28" s="670">
        <f>+Assum!K9</f>
        <v>0.155</v>
      </c>
    </row>
    <row r="29" spans="2:12">
      <c r="B29" s="452">
        <v>3</v>
      </c>
      <c r="C29" s="528" t="s">
        <v>699</v>
      </c>
      <c r="D29" s="529" t="s">
        <v>708</v>
      </c>
      <c r="E29" s="671">
        <f>+E28/(1-E26)</f>
        <v>0.18781504426183379</v>
      </c>
      <c r="F29" s="671">
        <f t="shared" ref="F29:I29" si="4">+F28/(1-F26)</f>
        <v>0.18781504426183379</v>
      </c>
      <c r="G29" s="671">
        <f t="shared" si="4"/>
        <v>0.18781504426183379</v>
      </c>
      <c r="H29" s="671">
        <f t="shared" si="4"/>
        <v>0.18781504426183379</v>
      </c>
      <c r="I29" s="671">
        <f t="shared" si="4"/>
        <v>0.18781504426183379</v>
      </c>
    </row>
    <row r="30" spans="2:12">
      <c r="B30" s="290"/>
    </row>
    <row r="31" spans="2:12">
      <c r="B31" s="290"/>
      <c r="C31" s="1135" t="s">
        <v>709</v>
      </c>
      <c r="D31" s="1109"/>
      <c r="E31" s="1109"/>
      <c r="F31" s="1109"/>
      <c r="G31" s="1109"/>
      <c r="H31" s="1109"/>
      <c r="I31" s="1109"/>
      <c r="J31" s="1109"/>
      <c r="K31" s="1109"/>
    </row>
    <row r="32" spans="2:12">
      <c r="B32" s="290"/>
      <c r="C32" s="290" t="s">
        <v>710</v>
      </c>
    </row>
  </sheetData>
  <mergeCells count="3">
    <mergeCell ref="C17:I17"/>
    <mergeCell ref="B23:I23"/>
    <mergeCell ref="C31:K31"/>
  </mergeCells>
  <printOptions verticalCentered="1"/>
  <pageMargins left="0.23622047244094491" right="0.23622047244094491" top="0.23622047244094491" bottom="0.23622047244094491" header="0.23622047244094491" footer="0.23622047244094491"/>
  <pageSetup paperSize="9" scale="97"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R20"/>
  <sheetViews>
    <sheetView showGridLines="0" view="pageBreakPreview" zoomScale="76" zoomScaleNormal="75" workbookViewId="0">
      <selection activeCell="L9" sqref="L9"/>
    </sheetView>
  </sheetViews>
  <sheetFormatPr defaultColWidth="9.28515625" defaultRowHeight="13.9"/>
  <cols>
    <col min="1" max="1" width="6.7109375" style="21" customWidth="1"/>
    <col min="2" max="2" width="9.28515625" style="131" customWidth="1"/>
    <col min="3" max="3" width="36.42578125" style="159" customWidth="1"/>
    <col min="4" max="4" width="9.7109375" style="159" customWidth="1"/>
    <col min="5" max="5" width="12.28515625" style="159" customWidth="1"/>
    <col min="6" max="6" width="15.140625" style="159" customWidth="1"/>
    <col min="7" max="7" width="9.28515625" style="21" customWidth="1"/>
    <col min="8" max="8" width="13" style="21" customWidth="1"/>
    <col min="9" max="9" width="13.42578125" style="21" customWidth="1"/>
    <col min="10" max="10" width="9.7109375" style="21" customWidth="1"/>
    <col min="11" max="11" width="13.7109375" style="21" customWidth="1"/>
    <col min="12" max="12" width="17" style="21" customWidth="1"/>
    <col min="13" max="17" width="11.140625" style="21" bestFit="1" customWidth="1"/>
    <col min="18" max="18" width="11.7109375" style="21" customWidth="1"/>
    <col min="19" max="16384" width="9.28515625" style="21"/>
  </cols>
  <sheetData>
    <row r="2" spans="2:18">
      <c r="C2" s="155"/>
      <c r="D2" s="155"/>
      <c r="E2" s="155"/>
      <c r="F2" s="155"/>
      <c r="G2" s="27"/>
      <c r="H2" s="27"/>
      <c r="I2" s="27"/>
      <c r="J2" s="311" t="str">
        <f>Index!B2</f>
        <v>AMRAVATI POWER TRANSMISSION CO. LTD. (APTCL)</v>
      </c>
    </row>
    <row r="3" spans="2:18" s="23" customFormat="1">
      <c r="B3" s="109"/>
      <c r="C3" s="156"/>
      <c r="D3" s="156"/>
      <c r="E3" s="156"/>
      <c r="F3" s="156"/>
      <c r="G3" s="137"/>
      <c r="H3" s="137"/>
      <c r="I3" s="137"/>
      <c r="J3" s="153" t="s">
        <v>123</v>
      </c>
      <c r="K3" s="78"/>
      <c r="L3" s="78"/>
      <c r="M3" s="78"/>
    </row>
    <row r="4" spans="2:18" s="23" customFormat="1">
      <c r="B4" s="109"/>
      <c r="C4" s="157"/>
      <c r="D4" s="157"/>
      <c r="E4" s="157"/>
      <c r="F4" s="157"/>
      <c r="G4" s="63"/>
      <c r="H4" s="63"/>
      <c r="I4" s="63"/>
      <c r="J4" s="58" t="s">
        <v>711</v>
      </c>
      <c r="K4" s="63"/>
      <c r="L4" s="63"/>
      <c r="M4" s="63"/>
      <c r="N4" s="63"/>
      <c r="O4" s="63"/>
    </row>
    <row r="5" spans="2:18" s="23" customFormat="1">
      <c r="B5" s="312"/>
      <c r="C5" s="158"/>
      <c r="D5" s="158"/>
      <c r="E5" s="158"/>
      <c r="F5" s="158"/>
      <c r="G5" s="58"/>
      <c r="H5" s="58"/>
      <c r="I5" s="58"/>
      <c r="J5" s="58"/>
      <c r="K5" s="63"/>
      <c r="L5" s="63"/>
      <c r="M5" s="63"/>
      <c r="N5" s="63"/>
      <c r="O5" s="63"/>
    </row>
    <row r="6" spans="2:18" s="23" customFormat="1" ht="15" customHeight="1">
      <c r="B6" s="916" t="s">
        <v>9</v>
      </c>
      <c r="C6" s="994" t="s">
        <v>10</v>
      </c>
      <c r="D6" s="921" t="s">
        <v>44</v>
      </c>
      <c r="E6" s="922"/>
      <c r="F6" s="923"/>
      <c r="G6" s="921" t="s">
        <v>11</v>
      </c>
      <c r="H6" s="922"/>
      <c r="I6" s="923"/>
      <c r="J6" s="921" t="s">
        <v>12</v>
      </c>
      <c r="K6" s="922"/>
      <c r="L6" s="923"/>
      <c r="M6" s="994" t="s">
        <v>195</v>
      </c>
      <c r="N6" s="994"/>
      <c r="O6" s="994"/>
      <c r="P6" s="994"/>
      <c r="Q6" s="994"/>
      <c r="R6" s="994" t="s">
        <v>196</v>
      </c>
    </row>
    <row r="7" spans="2:18" ht="27.6">
      <c r="B7" s="917"/>
      <c r="C7" s="994"/>
      <c r="D7" s="433" t="s">
        <v>197</v>
      </c>
      <c r="E7" s="433" t="s">
        <v>198</v>
      </c>
      <c r="F7" s="433" t="s">
        <v>199</v>
      </c>
      <c r="G7" s="433" t="s">
        <v>197</v>
      </c>
      <c r="H7" s="433" t="s">
        <v>198</v>
      </c>
      <c r="I7" s="433" t="s">
        <v>199</v>
      </c>
      <c r="J7" s="433" t="s">
        <v>197</v>
      </c>
      <c r="K7" s="433" t="s">
        <v>202</v>
      </c>
      <c r="L7" s="433" t="s">
        <v>203</v>
      </c>
      <c r="M7" s="433" t="s">
        <v>13</v>
      </c>
      <c r="N7" s="433" t="s">
        <v>14</v>
      </c>
      <c r="O7" s="433" t="s">
        <v>15</v>
      </c>
      <c r="P7" s="433" t="s">
        <v>16</v>
      </c>
      <c r="Q7" s="433" t="s">
        <v>17</v>
      </c>
      <c r="R7" s="994"/>
    </row>
    <row r="8" spans="2:18">
      <c r="B8" s="999"/>
      <c r="C8" s="1133"/>
      <c r="D8" s="433" t="s">
        <v>204</v>
      </c>
      <c r="E8" s="433" t="s">
        <v>205</v>
      </c>
      <c r="F8" s="433" t="s">
        <v>206</v>
      </c>
      <c r="G8" s="433" t="s">
        <v>207</v>
      </c>
      <c r="H8" s="433" t="s">
        <v>208</v>
      </c>
      <c r="I8" s="433" t="s">
        <v>209</v>
      </c>
      <c r="J8" s="433" t="s">
        <v>210</v>
      </c>
      <c r="K8" s="433" t="s">
        <v>211</v>
      </c>
      <c r="L8" s="433" t="s">
        <v>561</v>
      </c>
      <c r="M8" s="433" t="s">
        <v>215</v>
      </c>
      <c r="N8" s="433" t="s">
        <v>215</v>
      </c>
      <c r="O8" s="433" t="s">
        <v>215</v>
      </c>
      <c r="P8" s="433" t="s">
        <v>215</v>
      </c>
      <c r="Q8" s="433" t="s">
        <v>215</v>
      </c>
      <c r="R8" s="1133"/>
    </row>
    <row r="9" spans="2:18">
      <c r="B9" s="160">
        <v>1</v>
      </c>
      <c r="C9" s="154" t="s">
        <v>712</v>
      </c>
      <c r="D9" s="154"/>
      <c r="E9" s="681">
        <v>4.7063503322500004</v>
      </c>
      <c r="F9" s="154"/>
      <c r="G9" s="140"/>
      <c r="H9" s="575">
        <f>+E14</f>
        <v>5.3818004430000004</v>
      </c>
      <c r="I9" s="18"/>
      <c r="J9" s="140"/>
      <c r="K9" s="575">
        <f>+H14</f>
        <v>6.0572505537500003</v>
      </c>
      <c r="L9" s="18"/>
      <c r="M9" s="685">
        <f>+K14</f>
        <v>6.7327571983875005</v>
      </c>
      <c r="N9" s="685">
        <f>+M14</f>
        <v>7.4082638430250007</v>
      </c>
      <c r="O9" s="685">
        <f t="shared" ref="O9:Q9" si="0">+N14</f>
        <v>8.0837704876625001</v>
      </c>
      <c r="P9" s="685">
        <f t="shared" si="0"/>
        <v>8.7592771322999994</v>
      </c>
      <c r="Q9" s="685">
        <f t="shared" si="0"/>
        <v>9.4347837769374987</v>
      </c>
      <c r="R9" s="10"/>
    </row>
    <row r="10" spans="2:18" ht="15" customHeight="1">
      <c r="B10" s="160">
        <f t="shared" ref="B10:B12" si="1">B9+1</f>
        <v>2</v>
      </c>
      <c r="C10" s="154" t="s">
        <v>713</v>
      </c>
      <c r="D10" s="154">
        <v>270.18</v>
      </c>
      <c r="E10" s="681">
        <f>+'F4 '!D23</f>
        <v>270.18004430000002</v>
      </c>
      <c r="F10" s="154"/>
      <c r="G10" s="154">
        <v>270.18</v>
      </c>
      <c r="H10" s="575">
        <f>+'F4 '!H23</f>
        <v>270.18004430000002</v>
      </c>
      <c r="I10" s="18"/>
      <c r="J10" s="154">
        <v>270.18</v>
      </c>
      <c r="K10" s="575">
        <f>+'F4 '!L23</f>
        <v>270.20265785500004</v>
      </c>
      <c r="L10" s="18"/>
      <c r="M10" s="685">
        <f>+'F4 '!P23</f>
        <v>270.20265785500004</v>
      </c>
      <c r="N10" s="685">
        <f>+'F4 '!D39</f>
        <v>270.20265785500004</v>
      </c>
      <c r="O10" s="685">
        <f>+'F4 '!H39</f>
        <v>270.20265785500004</v>
      </c>
      <c r="P10" s="685">
        <f>+'F4 '!L39</f>
        <v>270.20265785500004</v>
      </c>
      <c r="Q10" s="683">
        <f>+'F4 '!P39</f>
        <v>270.20265785500004</v>
      </c>
      <c r="R10" s="10"/>
    </row>
    <row r="11" spans="2:18" ht="27.6">
      <c r="B11" s="160">
        <f t="shared" si="1"/>
        <v>3</v>
      </c>
      <c r="C11" s="154" t="s">
        <v>714</v>
      </c>
      <c r="D11" s="154"/>
      <c r="E11" s="682">
        <f>+E9/E10</f>
        <v>1.741931142414133E-2</v>
      </c>
      <c r="F11" s="154"/>
      <c r="G11" s="154"/>
      <c r="H11" s="18"/>
      <c r="I11" s="18"/>
      <c r="J11" s="154"/>
      <c r="K11" s="18"/>
      <c r="L11" s="18"/>
      <c r="M11" s="684"/>
      <c r="N11" s="684"/>
      <c r="O11" s="684"/>
      <c r="P11" s="684"/>
      <c r="Q11" s="10"/>
      <c r="R11" s="10"/>
    </row>
    <row r="12" spans="2:18" ht="27.6">
      <c r="B12" s="160">
        <f t="shared" si="1"/>
        <v>4</v>
      </c>
      <c r="C12" s="154" t="s">
        <v>715</v>
      </c>
      <c r="D12" s="154">
        <v>0.68</v>
      </c>
      <c r="E12" s="636">
        <f>+E10*0.25%</f>
        <v>0.67545011075000005</v>
      </c>
      <c r="F12" s="154"/>
      <c r="G12" s="154">
        <v>0.68</v>
      </c>
      <c r="H12" s="636">
        <f>+H10*0.25%</f>
        <v>0.67545011075000005</v>
      </c>
      <c r="I12" s="18"/>
      <c r="J12" s="154">
        <v>0.68</v>
      </c>
      <c r="K12" s="636">
        <f>+K10*0.25%</f>
        <v>0.6755066446375001</v>
      </c>
      <c r="L12" s="18"/>
      <c r="M12" s="636">
        <f t="shared" ref="M12:Q12" si="2">+M10*0.25%</f>
        <v>0.6755066446375001</v>
      </c>
      <c r="N12" s="636">
        <f t="shared" si="2"/>
        <v>0.6755066446375001</v>
      </c>
      <c r="O12" s="636">
        <f t="shared" si="2"/>
        <v>0.6755066446375001</v>
      </c>
      <c r="P12" s="636">
        <f t="shared" si="2"/>
        <v>0.6755066446375001</v>
      </c>
      <c r="Q12" s="636">
        <f t="shared" si="2"/>
        <v>0.6755066446375001</v>
      </c>
      <c r="R12" s="10"/>
    </row>
    <row r="13" spans="2:18" ht="27.6">
      <c r="B13" s="160">
        <f t="shared" ref="B13:B15" si="3">B12+1</f>
        <v>5</v>
      </c>
      <c r="C13" s="154" t="s">
        <v>716</v>
      </c>
      <c r="D13" s="154"/>
      <c r="E13" s="154"/>
      <c r="F13" s="154"/>
      <c r="G13" s="140"/>
      <c r="H13" s="18"/>
      <c r="I13" s="18"/>
      <c r="J13" s="140"/>
      <c r="K13" s="18"/>
      <c r="L13" s="18"/>
      <c r="M13" s="684"/>
      <c r="N13" s="684"/>
      <c r="O13" s="684"/>
      <c r="P13" s="684"/>
      <c r="Q13" s="10"/>
      <c r="R13" s="10"/>
    </row>
    <row r="14" spans="2:18">
      <c r="B14" s="160">
        <f t="shared" si="3"/>
        <v>6</v>
      </c>
      <c r="C14" s="154" t="s">
        <v>717</v>
      </c>
      <c r="D14" s="154"/>
      <c r="E14" s="681">
        <f>+E9+E12</f>
        <v>5.3818004430000004</v>
      </c>
      <c r="F14" s="154"/>
      <c r="G14" s="140"/>
      <c r="H14" s="681">
        <f>+H9+H12</f>
        <v>6.0572505537500003</v>
      </c>
      <c r="I14" s="18"/>
      <c r="J14" s="140"/>
      <c r="K14" s="681">
        <f>+K9+K12</f>
        <v>6.7327571983875005</v>
      </c>
      <c r="L14" s="18"/>
      <c r="M14" s="681">
        <f>+M9+M12</f>
        <v>7.4082638430250007</v>
      </c>
      <c r="N14" s="681">
        <f>+N9+N12</f>
        <v>8.0837704876625001</v>
      </c>
      <c r="O14" s="681">
        <f>+O9+O12</f>
        <v>8.7592771322999994</v>
      </c>
      <c r="P14" s="681">
        <f>+P9+P12</f>
        <v>9.4347837769374987</v>
      </c>
      <c r="Q14" s="681">
        <f>+Q9+Q12</f>
        <v>10.110290421574998</v>
      </c>
      <c r="R14" s="10"/>
    </row>
    <row r="15" spans="2:18" ht="27.6">
      <c r="B15" s="160">
        <f t="shared" si="3"/>
        <v>7</v>
      </c>
      <c r="C15" s="154" t="s">
        <v>718</v>
      </c>
      <c r="D15" s="154"/>
      <c r="E15" s="682">
        <f>+E14/E10</f>
        <v>1.9919311424141328E-2</v>
      </c>
      <c r="F15" s="154"/>
      <c r="G15" s="140"/>
      <c r="H15" s="682">
        <f>+H14/H10</f>
        <v>2.2419311424141327E-2</v>
      </c>
      <c r="I15" s="18"/>
      <c r="J15" s="140"/>
      <c r="K15" s="682">
        <f>+K14/K10</f>
        <v>2.4917435127527605E-2</v>
      </c>
      <c r="L15" s="18"/>
      <c r="M15" s="682">
        <f>+M14/M10</f>
        <v>2.7417435127527603E-2</v>
      </c>
      <c r="N15" s="682">
        <f>+N14/N10</f>
        <v>2.9917435127527602E-2</v>
      </c>
      <c r="O15" s="682">
        <f>+O14/O10</f>
        <v>3.2417435127527601E-2</v>
      </c>
      <c r="P15" s="682">
        <f>+P14/P10</f>
        <v>3.4917435127527596E-2</v>
      </c>
      <c r="Q15" s="682">
        <f>+Q14/Q10</f>
        <v>3.7417435127527592E-2</v>
      </c>
      <c r="R15" s="10"/>
    </row>
    <row r="16" spans="2:18">
      <c r="B16" s="79"/>
      <c r="C16" s="415"/>
      <c r="D16" s="415"/>
      <c r="E16" s="415"/>
      <c r="F16" s="415"/>
      <c r="G16" s="1"/>
      <c r="H16" s="1"/>
      <c r="I16" s="1"/>
      <c r="J16" s="1"/>
      <c r="K16" s="1"/>
      <c r="L16" s="1"/>
      <c r="M16" s="1"/>
      <c r="N16" s="1"/>
      <c r="O16" s="1"/>
      <c r="P16" s="1"/>
      <c r="Q16" s="1"/>
      <c r="R16" s="1"/>
    </row>
    <row r="17" spans="2:18">
      <c r="B17" s="21" t="s">
        <v>247</v>
      </c>
      <c r="C17" s="415"/>
      <c r="D17" s="415"/>
      <c r="E17" s="415"/>
      <c r="F17" s="415"/>
      <c r="G17" s="1"/>
      <c r="H17" s="1"/>
      <c r="I17" s="1"/>
      <c r="J17" s="1"/>
      <c r="K17" s="1"/>
      <c r="L17" s="1"/>
      <c r="M17" s="1"/>
      <c r="N17" s="1"/>
      <c r="O17" s="1"/>
      <c r="P17" s="1"/>
      <c r="Q17" s="1"/>
      <c r="R17" s="1"/>
    </row>
    <row r="18" spans="2:18">
      <c r="C18" s="1102" t="s">
        <v>719</v>
      </c>
      <c r="D18" s="1102"/>
      <c r="E18" s="1102"/>
      <c r="F18" s="1102"/>
      <c r="G18" s="1102"/>
      <c r="H18" s="1102"/>
      <c r="I18" s="1102"/>
      <c r="J18" s="1102"/>
    </row>
    <row r="19" spans="2:18">
      <c r="C19" s="1102"/>
      <c r="D19" s="1102"/>
      <c r="E19" s="1102"/>
      <c r="F19" s="1102"/>
      <c r="G19" s="1102"/>
      <c r="H19" s="1102"/>
      <c r="I19" s="1102"/>
      <c r="J19" s="1102"/>
      <c r="K19" s="1102"/>
      <c r="L19" s="1102"/>
    </row>
    <row r="20" spans="2:18">
      <c r="C20" s="1102"/>
      <c r="D20" s="1102"/>
      <c r="E20" s="1102"/>
      <c r="F20" s="1102"/>
      <c r="G20" s="1102"/>
      <c r="H20" s="1102"/>
      <c r="I20" s="1102"/>
      <c r="J20" s="1102"/>
      <c r="K20" s="1102"/>
    </row>
  </sheetData>
  <mergeCells count="10">
    <mergeCell ref="B6:B8"/>
    <mergeCell ref="C6:C8"/>
    <mergeCell ref="G6:I6"/>
    <mergeCell ref="J6:L6"/>
    <mergeCell ref="D6:F6"/>
    <mergeCell ref="C19:L19"/>
    <mergeCell ref="C20:K20"/>
    <mergeCell ref="C18:J18"/>
    <mergeCell ref="M6:Q6"/>
    <mergeCell ref="R6:R8"/>
  </mergeCells>
  <printOptions verticalCentered="1"/>
  <pageMargins left="0.23622047244094491" right="0.23622047244094491" top="0.23622047244094491" bottom="0.23622047244094491" header="0.23622047244094491" footer="0.23622047244094491"/>
  <pageSetup paperSize="9" scale="64"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T17"/>
  <sheetViews>
    <sheetView showGridLines="0" view="pageBreakPreview" zoomScale="60" zoomScaleNormal="75" workbookViewId="0">
      <selection activeCell="M14" sqref="M14"/>
    </sheetView>
  </sheetViews>
  <sheetFormatPr defaultColWidth="9.28515625" defaultRowHeight="13.9"/>
  <cols>
    <col min="1" max="1" width="4.28515625" style="1" customWidth="1"/>
    <col min="2" max="2" width="6.28515625" style="1" customWidth="1"/>
    <col min="3" max="3" width="31.140625" style="1" customWidth="1"/>
    <col min="4" max="4" width="11.42578125" style="1" customWidth="1"/>
    <col min="5" max="6" width="13.7109375" style="1" customWidth="1"/>
    <col min="7" max="7" width="8.5703125" style="1" customWidth="1"/>
    <col min="8" max="8" width="12.7109375" style="1" customWidth="1"/>
    <col min="9" max="9" width="16.28515625" style="1" customWidth="1"/>
    <col min="10" max="10" width="9.28515625" style="1" customWidth="1"/>
    <col min="11" max="11" width="11.42578125" style="1" customWidth="1"/>
    <col min="12" max="12" width="14.7109375" style="1" customWidth="1"/>
    <col min="13" max="13" width="14.5703125" style="1" customWidth="1"/>
    <col min="14" max="14" width="17.7109375" style="1" customWidth="1"/>
    <col min="15" max="19" width="11.7109375" style="1" customWidth="1"/>
    <col min="20" max="20" width="11.28515625" style="1" customWidth="1"/>
    <col min="21" max="16384" width="9.28515625" style="1"/>
  </cols>
  <sheetData>
    <row r="1" spans="2:20">
      <c r="B1" s="6"/>
    </row>
    <row r="2" spans="2:20">
      <c r="C2" s="138"/>
      <c r="D2" s="138"/>
      <c r="E2" s="138"/>
      <c r="F2" s="138"/>
      <c r="G2" s="138"/>
      <c r="H2" s="138"/>
      <c r="I2" s="138"/>
      <c r="J2" s="76" t="str">
        <f>Index!B2</f>
        <v>AMRAVATI POWER TRANSMISSION CO. LTD. (APTCL)</v>
      </c>
      <c r="K2" s="138"/>
      <c r="L2" s="138"/>
      <c r="M2" s="138"/>
      <c r="N2" s="138"/>
      <c r="O2" s="138"/>
      <c r="P2" s="138"/>
      <c r="Q2" s="138"/>
      <c r="R2" s="138"/>
      <c r="S2" s="138"/>
      <c r="T2" s="138"/>
    </row>
    <row r="3" spans="2:20">
      <c r="C3" s="138"/>
      <c r="D3" s="138"/>
      <c r="E3" s="138"/>
      <c r="F3" s="138"/>
      <c r="G3" s="138"/>
      <c r="H3" s="138"/>
      <c r="I3" s="138"/>
      <c r="J3" s="76" t="s">
        <v>123</v>
      </c>
      <c r="K3" s="138"/>
      <c r="L3" s="138"/>
      <c r="M3" s="138"/>
      <c r="N3" s="138"/>
      <c r="O3" s="138"/>
      <c r="P3" s="138"/>
      <c r="Q3" s="138"/>
      <c r="R3" s="138"/>
      <c r="S3" s="138"/>
      <c r="T3" s="138"/>
    </row>
    <row r="4" spans="2:20">
      <c r="C4" s="138"/>
      <c r="D4" s="138"/>
      <c r="E4" s="138"/>
      <c r="F4" s="138"/>
      <c r="G4" s="138"/>
      <c r="H4" s="138"/>
      <c r="I4" s="138"/>
      <c r="J4" s="76" t="s">
        <v>720</v>
      </c>
      <c r="K4" s="138"/>
      <c r="L4" s="138"/>
      <c r="M4" s="138"/>
      <c r="N4" s="138"/>
      <c r="O4" s="138"/>
      <c r="P4" s="138"/>
      <c r="Q4" s="138"/>
      <c r="R4" s="138"/>
      <c r="S4" s="138"/>
      <c r="T4" s="138"/>
    </row>
    <row r="5" spans="2:20">
      <c r="B5" s="2"/>
      <c r="C5" s="2"/>
    </row>
    <row r="6" spans="2:20">
      <c r="C6" s="7"/>
      <c r="J6" s="7"/>
      <c r="L6" s="8"/>
      <c r="S6" s="8" t="s">
        <v>194</v>
      </c>
    </row>
    <row r="7" spans="2:20" s="21" customFormat="1">
      <c r="B7" s="916" t="s">
        <v>9</v>
      </c>
      <c r="C7" s="919" t="s">
        <v>10</v>
      </c>
      <c r="D7" s="921" t="s">
        <v>44</v>
      </c>
      <c r="E7" s="922"/>
      <c r="F7" s="923"/>
      <c r="G7" s="921" t="s">
        <v>11</v>
      </c>
      <c r="H7" s="922"/>
      <c r="I7" s="923"/>
      <c r="J7" s="921" t="s">
        <v>12</v>
      </c>
      <c r="K7" s="922"/>
      <c r="L7" s="922"/>
      <c r="M7" s="922"/>
      <c r="N7" s="923"/>
      <c r="O7" s="994" t="s">
        <v>195</v>
      </c>
      <c r="P7" s="994"/>
      <c r="Q7" s="994"/>
      <c r="R7" s="994"/>
      <c r="S7" s="994"/>
      <c r="T7" s="994" t="s">
        <v>196</v>
      </c>
    </row>
    <row r="8" spans="2:20" s="21" customFormat="1" ht="42.6" customHeight="1">
      <c r="B8" s="917"/>
      <c r="C8" s="919"/>
      <c r="D8" s="433" t="s">
        <v>197</v>
      </c>
      <c r="E8" s="433" t="s">
        <v>198</v>
      </c>
      <c r="F8" s="433" t="s">
        <v>199</v>
      </c>
      <c r="G8" s="433" t="s">
        <v>197</v>
      </c>
      <c r="H8" s="433" t="s">
        <v>721</v>
      </c>
      <c r="I8" s="433" t="s">
        <v>199</v>
      </c>
      <c r="J8" s="433" t="s">
        <v>197</v>
      </c>
      <c r="K8" s="433" t="s">
        <v>200</v>
      </c>
      <c r="L8" s="433" t="s">
        <v>201</v>
      </c>
      <c r="M8" s="433" t="s">
        <v>202</v>
      </c>
      <c r="N8" s="433" t="s">
        <v>203</v>
      </c>
      <c r="O8" s="433" t="s">
        <v>13</v>
      </c>
      <c r="P8" s="433" t="s">
        <v>14</v>
      </c>
      <c r="Q8" s="433" t="s">
        <v>15</v>
      </c>
      <c r="R8" s="433" t="s">
        <v>16</v>
      </c>
      <c r="S8" s="433" t="s">
        <v>17</v>
      </c>
      <c r="T8" s="994"/>
    </row>
    <row r="9" spans="2:20" s="21" customFormat="1" ht="27.75" customHeight="1">
      <c r="B9" s="930"/>
      <c r="C9" s="931"/>
      <c r="D9" s="433" t="s">
        <v>204</v>
      </c>
      <c r="E9" s="433" t="s">
        <v>205</v>
      </c>
      <c r="F9" s="433" t="s">
        <v>206</v>
      </c>
      <c r="G9" s="433" t="s">
        <v>207</v>
      </c>
      <c r="H9" s="433" t="s">
        <v>208</v>
      </c>
      <c r="I9" s="433" t="s">
        <v>209</v>
      </c>
      <c r="J9" s="433" t="s">
        <v>210</v>
      </c>
      <c r="K9" s="433" t="s">
        <v>211</v>
      </c>
      <c r="L9" s="433" t="s">
        <v>212</v>
      </c>
      <c r="M9" s="433" t="s">
        <v>213</v>
      </c>
      <c r="N9" s="433" t="s">
        <v>214</v>
      </c>
      <c r="O9" s="433" t="s">
        <v>215</v>
      </c>
      <c r="P9" s="433" t="s">
        <v>215</v>
      </c>
      <c r="Q9" s="433" t="s">
        <v>215</v>
      </c>
      <c r="R9" s="433" t="s">
        <v>215</v>
      </c>
      <c r="S9" s="433" t="s">
        <v>215</v>
      </c>
      <c r="T9" s="1043"/>
    </row>
    <row r="10" spans="2:20" s="8" customFormat="1" ht="27.6">
      <c r="B10" s="134">
        <v>1</v>
      </c>
      <c r="C10" s="13" t="s">
        <v>722</v>
      </c>
      <c r="D10" s="4">
        <v>48.07</v>
      </c>
      <c r="E10" s="613">
        <f>+Revenue!D4</f>
        <v>48.08</v>
      </c>
      <c r="F10" s="4"/>
      <c r="G10" s="613">
        <f>+'F1 '!H34</f>
        <v>47.535937091185104</v>
      </c>
      <c r="H10" s="4">
        <v>47.54</v>
      </c>
      <c r="I10" s="4"/>
      <c r="J10" s="613">
        <f>+'F1 '!K34</f>
        <v>44.533015759641557</v>
      </c>
      <c r="K10" s="616">
        <f>+M10/2</f>
        <v>22.274999999999999</v>
      </c>
      <c r="L10" s="616">
        <f>+M10/2</f>
        <v>22.274999999999999</v>
      </c>
      <c r="M10" s="613">
        <f>+Revenue!F9</f>
        <v>44.55</v>
      </c>
      <c r="N10" s="4"/>
      <c r="O10" s="613">
        <f ca="1">+'F1 '!P34</f>
        <v>42.833209032756137</v>
      </c>
      <c r="P10" s="613">
        <f ca="1">+'F1 '!Q34</f>
        <v>37.437286246496882</v>
      </c>
      <c r="Q10" s="613">
        <f ca="1">+'F1 '!R34</f>
        <v>36.144954383820398</v>
      </c>
      <c r="R10" s="613">
        <f ca="1">+'F1 '!S34</f>
        <v>34.863820715766551</v>
      </c>
      <c r="S10" s="613">
        <f ca="1">+'F1 '!T34</f>
        <v>23.579697021603423</v>
      </c>
      <c r="T10" s="135"/>
    </row>
    <row r="11" spans="2:20" s="8" customFormat="1">
      <c r="B11" s="134">
        <v>2</v>
      </c>
      <c r="C11" s="13" t="s">
        <v>723</v>
      </c>
      <c r="D11" s="4"/>
      <c r="E11" s="4"/>
      <c r="F11" s="4"/>
      <c r="G11" s="613"/>
      <c r="H11" s="4"/>
      <c r="I11" s="4"/>
      <c r="J11" s="613"/>
      <c r="K11" s="4"/>
      <c r="L11" s="4"/>
      <c r="M11" s="4"/>
      <c r="N11" s="4"/>
      <c r="O11" s="4"/>
      <c r="P11" s="135"/>
      <c r="Q11" s="135"/>
      <c r="R11" s="135"/>
      <c r="S11" s="135"/>
      <c r="T11" s="135"/>
    </row>
    <row r="12" spans="2:20">
      <c r="B12" s="134">
        <v>3</v>
      </c>
      <c r="C12" s="10" t="s">
        <v>437</v>
      </c>
      <c r="D12" s="4"/>
      <c r="E12" s="4"/>
      <c r="F12" s="4"/>
      <c r="G12" s="4"/>
      <c r="H12" s="4"/>
      <c r="I12" s="4"/>
      <c r="J12" s="4"/>
      <c r="K12" s="4"/>
      <c r="L12" s="4"/>
      <c r="M12" s="4"/>
      <c r="N12" s="4"/>
      <c r="O12" s="4"/>
      <c r="P12" s="11"/>
      <c r="Q12" s="11"/>
      <c r="R12" s="135"/>
      <c r="S12" s="135"/>
      <c r="T12" s="135"/>
    </row>
    <row r="13" spans="2:20">
      <c r="B13" s="134">
        <v>4</v>
      </c>
      <c r="C13" s="10" t="s">
        <v>437</v>
      </c>
      <c r="D13" s="4"/>
      <c r="E13" s="4"/>
      <c r="F13" s="4"/>
      <c r="G13" s="4"/>
      <c r="H13" s="4"/>
      <c r="I13" s="4"/>
      <c r="J13" s="4"/>
      <c r="K13" s="4"/>
      <c r="L13" s="4"/>
      <c r="M13" s="4"/>
      <c r="N13" s="4"/>
      <c r="O13" s="4"/>
      <c r="P13" s="11"/>
      <c r="Q13" s="11"/>
      <c r="R13" s="135"/>
      <c r="S13" s="135"/>
      <c r="T13" s="135"/>
    </row>
    <row r="14" spans="2:20">
      <c r="B14" s="134"/>
      <c r="C14" s="12" t="s">
        <v>302</v>
      </c>
      <c r="D14" s="627">
        <f>SUM(D10:D13)</f>
        <v>48.07</v>
      </c>
      <c r="E14" s="627">
        <f t="shared" ref="E14:S14" si="0">SUM(E10:E13)</f>
        <v>48.08</v>
      </c>
      <c r="F14" s="627">
        <f t="shared" si="0"/>
        <v>0</v>
      </c>
      <c r="G14" s="627">
        <f t="shared" si="0"/>
        <v>47.535937091185104</v>
      </c>
      <c r="H14" s="627">
        <f t="shared" si="0"/>
        <v>47.54</v>
      </c>
      <c r="I14" s="627">
        <f t="shared" si="0"/>
        <v>0</v>
      </c>
      <c r="J14" s="627">
        <f t="shared" si="0"/>
        <v>44.533015759641557</v>
      </c>
      <c r="K14" s="627">
        <f t="shared" si="0"/>
        <v>22.274999999999999</v>
      </c>
      <c r="L14" s="627">
        <f t="shared" si="0"/>
        <v>22.274999999999999</v>
      </c>
      <c r="M14" s="627">
        <f t="shared" si="0"/>
        <v>44.55</v>
      </c>
      <c r="N14" s="627">
        <f t="shared" si="0"/>
        <v>0</v>
      </c>
      <c r="O14" s="627">
        <f t="shared" ca="1" si="0"/>
        <v>42.833209032756137</v>
      </c>
      <c r="P14" s="627">
        <f t="shared" ca="1" si="0"/>
        <v>37.437286246496882</v>
      </c>
      <c r="Q14" s="627">
        <f t="shared" ca="1" si="0"/>
        <v>36.144954383820398</v>
      </c>
      <c r="R14" s="627">
        <f t="shared" ca="1" si="0"/>
        <v>34.863820715766551</v>
      </c>
      <c r="S14" s="627">
        <f t="shared" ca="1" si="0"/>
        <v>23.579697021603423</v>
      </c>
      <c r="T14" s="135"/>
    </row>
    <row r="15" spans="2:20">
      <c r="C15" s="9"/>
    </row>
    <row r="16" spans="2:20">
      <c r="B16" s="21" t="s">
        <v>247</v>
      </c>
    </row>
    <row r="17" spans="2:2">
      <c r="B17" s="1" t="s">
        <v>724</v>
      </c>
    </row>
  </sheetData>
  <mergeCells count="7">
    <mergeCell ref="O7:S7"/>
    <mergeCell ref="T7:T9"/>
    <mergeCell ref="B7:B9"/>
    <mergeCell ref="C7:C9"/>
    <mergeCell ref="G7:I7"/>
    <mergeCell ref="J7:N7"/>
    <mergeCell ref="D7:F7"/>
  </mergeCells>
  <printOptions verticalCentered="1"/>
  <pageMargins left="0.23622047244094491" right="0.23622047244094491" top="0.23622047244094491" bottom="0.23622047244094491" header="0.23622047244094491" footer="0.23622047244094491"/>
  <pageSetup paperSize="9" scale="5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DCA4-3674-4FFF-A415-879ADF2144C1}">
  <sheetPr>
    <pageSetUpPr fitToPage="1"/>
  </sheetPr>
  <dimension ref="C3:F12"/>
  <sheetViews>
    <sheetView showGridLines="0" workbookViewId="0">
      <selection activeCell="M19" sqref="M19"/>
    </sheetView>
  </sheetViews>
  <sheetFormatPr defaultColWidth="9.140625" defaultRowHeight="13.9"/>
  <cols>
    <col min="1" max="2" width="9.140625" style="687"/>
    <col min="3" max="3" width="38.140625" style="687" bestFit="1" customWidth="1"/>
    <col min="4" max="6" width="11.7109375" style="687" bestFit="1" customWidth="1"/>
    <col min="7" max="7" width="9.140625" style="687"/>
    <col min="8" max="8" width="8.7109375" style="687" customWidth="1"/>
    <col min="9" max="9" width="9" style="687" bestFit="1" customWidth="1"/>
    <col min="10" max="16384" width="9.140625" style="687"/>
  </cols>
  <sheetData>
    <row r="3" spans="3:6">
      <c r="C3" s="686" t="s">
        <v>725</v>
      </c>
      <c r="D3" s="686" t="s">
        <v>44</v>
      </c>
      <c r="E3" s="686" t="s">
        <v>11</v>
      </c>
      <c r="F3" s="686" t="s">
        <v>12</v>
      </c>
    </row>
    <row r="4" spans="3:6" ht="27.6">
      <c r="C4" s="688" t="s">
        <v>726</v>
      </c>
      <c r="D4" s="689">
        <v>48.08</v>
      </c>
      <c r="E4" s="689"/>
      <c r="F4" s="689"/>
    </row>
    <row r="5" spans="3:6" ht="27.6">
      <c r="C5" s="688" t="s">
        <v>727</v>
      </c>
      <c r="D5" s="689"/>
      <c r="E5" s="689">
        <f>+'F11'!G10</f>
        <v>47.535937091185104</v>
      </c>
      <c r="F5" s="689">
        <v>44.55</v>
      </c>
    </row>
    <row r="6" spans="3:6">
      <c r="C6" s="690" t="s">
        <v>728</v>
      </c>
      <c r="D6" s="691">
        <v>-38.016250799999995</v>
      </c>
      <c r="E6" s="691">
        <v>-34.045263600000006</v>
      </c>
      <c r="F6" s="691"/>
    </row>
    <row r="7" spans="3:6" ht="28.9">
      <c r="C7" s="693" t="s">
        <v>729</v>
      </c>
      <c r="D7" s="691">
        <v>-4.09</v>
      </c>
      <c r="E7" s="691">
        <v>-3.66</v>
      </c>
      <c r="F7" s="691"/>
    </row>
    <row r="8" spans="3:6">
      <c r="C8" s="690" t="s">
        <v>730</v>
      </c>
      <c r="D8" s="691">
        <v>31.87764189267531</v>
      </c>
      <c r="E8" s="691">
        <v>29.048664001361555</v>
      </c>
      <c r="F8" s="691"/>
    </row>
    <row r="9" spans="3:6">
      <c r="C9" s="690" t="s">
        <v>731</v>
      </c>
      <c r="D9" s="689">
        <f t="shared" ref="D9:E9" si="0">SUM(D4:D8)</f>
        <v>37.851391092675314</v>
      </c>
      <c r="E9" s="689">
        <f t="shared" si="0"/>
        <v>38.879337492546654</v>
      </c>
      <c r="F9" s="689">
        <f>SUM(F4:F8)</f>
        <v>44.55</v>
      </c>
    </row>
    <row r="11" spans="3:6">
      <c r="C11" s="687" t="s">
        <v>732</v>
      </c>
      <c r="D11" s="692">
        <f>Recon!C5</f>
        <v>37.851300000000002</v>
      </c>
      <c r="E11" s="692">
        <f>+Recon!F5</f>
        <v>38.883400000000002</v>
      </c>
      <c r="F11" s="692"/>
    </row>
    <row r="12" spans="3:6">
      <c r="D12" s="692">
        <f>D9-D11</f>
        <v>9.109267531215437E-5</v>
      </c>
      <c r="E12" s="692">
        <f t="shared" ref="E12:F12" si="1">E9-E11</f>
        <v>-4.0625074533480188E-3</v>
      </c>
      <c r="F12" s="692">
        <f t="shared" si="1"/>
        <v>44.55</v>
      </c>
    </row>
  </sheetData>
  <printOptions verticalCentered="1"/>
  <pageMargins left="0.23622047244094491" right="0.23622047244094491" top="0.23622047244094491" bottom="0.23622047244094491" header="0.23622047244094491" footer="0.23622047244094491"/>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0912D-FE5F-404B-90EA-FBF0A6A20036}">
  <sheetPr>
    <pageSetUpPr fitToPage="1"/>
  </sheetPr>
  <dimension ref="B2:U74"/>
  <sheetViews>
    <sheetView showGridLines="0" view="pageBreakPreview" zoomScale="60" zoomScaleNormal="75" workbookViewId="0">
      <selection activeCell="M19" sqref="M19"/>
    </sheetView>
  </sheetViews>
  <sheetFormatPr defaultColWidth="9.28515625" defaultRowHeight="13.9"/>
  <cols>
    <col min="1" max="1" width="6.7109375" style="290" customWidth="1"/>
    <col min="2" max="2" width="59.28515625" style="291" bestFit="1" customWidth="1"/>
    <col min="3" max="3" width="15.85546875" style="290" customWidth="1"/>
    <col min="4" max="4" width="12" style="290" customWidth="1"/>
    <col min="5" max="5" width="73" style="290" bestFit="1" customWidth="1"/>
    <col min="6" max="6" width="11.5703125" style="290" bestFit="1" customWidth="1"/>
    <col min="7" max="7" width="14.42578125" style="290" customWidth="1"/>
    <col min="8" max="8" width="13.7109375" style="290" customWidth="1"/>
    <col min="9" max="9" width="16" style="290" customWidth="1"/>
    <col min="10" max="10" width="14.28515625" style="290" customWidth="1"/>
    <col min="11" max="11" width="11.7109375" style="290" customWidth="1"/>
    <col min="12" max="12" width="11" style="290" customWidth="1"/>
    <col min="13" max="13" width="13.7109375" style="290" customWidth="1"/>
    <col min="14" max="14" width="16" style="290" customWidth="1"/>
    <col min="15" max="16384" width="9.28515625" style="290"/>
  </cols>
  <sheetData>
    <row r="2" spans="2:14">
      <c r="C2" s="219"/>
      <c r="D2" s="219"/>
      <c r="E2" s="76" t="str">
        <f>Index!B2</f>
        <v>AMRAVATI POWER TRANSMISSION CO. LTD. (APTCL)</v>
      </c>
      <c r="F2" s="219"/>
      <c r="G2" s="219"/>
      <c r="H2" s="219"/>
      <c r="I2" s="219"/>
    </row>
    <row r="3" spans="2:14" s="242" customFormat="1">
      <c r="C3" s="243"/>
      <c r="D3" s="243"/>
      <c r="E3" s="76" t="s">
        <v>123</v>
      </c>
      <c r="F3" s="243"/>
      <c r="G3" s="243"/>
      <c r="H3" s="243"/>
      <c r="I3" s="243"/>
      <c r="J3" s="496"/>
      <c r="K3" s="496"/>
      <c r="L3" s="496"/>
      <c r="M3" s="496"/>
    </row>
    <row r="4" spans="2:14" s="242" customFormat="1">
      <c r="C4" s="497"/>
      <c r="D4" s="497"/>
      <c r="E4" s="498" t="s">
        <v>733</v>
      </c>
      <c r="F4" s="497"/>
      <c r="G4" s="497"/>
      <c r="H4" s="497"/>
      <c r="I4" s="497"/>
      <c r="J4" s="497"/>
      <c r="K4" s="497"/>
      <c r="L4" s="497"/>
      <c r="M4" s="497"/>
      <c r="N4" s="497"/>
    </row>
    <row r="5" spans="2:14" s="242" customFormat="1">
      <c r="B5" s="498"/>
      <c r="C5" s="498"/>
      <c r="D5" s="498"/>
      <c r="E5" s="498"/>
      <c r="F5" s="498"/>
      <c r="G5" s="498"/>
      <c r="H5" s="498"/>
      <c r="I5" s="498"/>
      <c r="J5" s="497"/>
      <c r="K5" s="497"/>
      <c r="L5" s="497"/>
      <c r="M5" s="497"/>
      <c r="N5" s="497"/>
    </row>
    <row r="6" spans="2:14" s="242" customFormat="1">
      <c r="B6" s="499" t="s">
        <v>734</v>
      </c>
      <c r="C6" s="291"/>
      <c r="D6" s="291"/>
      <c r="E6" s="291"/>
      <c r="F6" s="291"/>
      <c r="G6" s="291"/>
      <c r="H6" s="291"/>
      <c r="I6" s="290"/>
      <c r="J6" s="290"/>
      <c r="K6" s="497"/>
      <c r="L6" s="497"/>
      <c r="M6" s="497"/>
      <c r="N6" s="497"/>
    </row>
    <row r="7" spans="2:14" s="242" customFormat="1">
      <c r="B7" s="499"/>
      <c r="C7" s="291"/>
      <c r="D7" s="291"/>
      <c r="E7" s="291"/>
      <c r="F7" s="291"/>
      <c r="G7" s="291"/>
      <c r="H7" s="291"/>
      <c r="I7" s="290"/>
      <c r="J7" s="290"/>
      <c r="K7" s="497"/>
      <c r="L7" s="497"/>
      <c r="M7" s="497"/>
      <c r="N7" s="497"/>
    </row>
    <row r="8" spans="2:14" s="242" customFormat="1">
      <c r="B8" s="219" t="s">
        <v>735</v>
      </c>
      <c r="C8" s="291"/>
      <c r="D8" s="291"/>
      <c r="E8" s="291"/>
      <c r="F8" s="291"/>
      <c r="G8" s="291"/>
      <c r="H8" s="291"/>
      <c r="I8" s="290"/>
      <c r="J8" s="290"/>
      <c r="K8" s="497"/>
      <c r="L8" s="497"/>
      <c r="M8" s="497"/>
      <c r="N8" s="497"/>
    </row>
    <row r="9" spans="2:14" s="242" customFormat="1">
      <c r="B9" s="290"/>
      <c r="C9" s="290"/>
      <c r="D9" s="290"/>
      <c r="E9" s="290"/>
      <c r="F9" s="290"/>
      <c r="G9" s="290"/>
      <c r="H9" s="290"/>
      <c r="I9" s="290"/>
      <c r="J9" s="290"/>
      <c r="K9" s="497"/>
      <c r="L9" s="497"/>
      <c r="M9" s="497"/>
      <c r="N9" s="497"/>
    </row>
    <row r="10" spans="2:14" s="242" customFormat="1">
      <c r="B10" s="1136" t="s">
        <v>10</v>
      </c>
      <c r="C10" s="1138" t="s">
        <v>736</v>
      </c>
      <c r="D10" s="1139"/>
      <c r="E10" s="1140"/>
      <c r="F10" s="1138" t="s">
        <v>737</v>
      </c>
      <c r="G10" s="1139"/>
      <c r="H10" s="1140"/>
      <c r="I10" s="925" t="s">
        <v>738</v>
      </c>
      <c r="J10" s="925" t="s">
        <v>739</v>
      </c>
      <c r="K10" s="497"/>
      <c r="L10" s="497"/>
      <c r="M10" s="497"/>
      <c r="N10" s="497"/>
    </row>
    <row r="11" spans="2:14" s="242" customFormat="1" ht="27.6">
      <c r="B11" s="1137"/>
      <c r="C11" s="500" t="s">
        <v>740</v>
      </c>
      <c r="D11" s="500" t="s">
        <v>741</v>
      </c>
      <c r="E11" s="500" t="s">
        <v>742</v>
      </c>
      <c r="F11" s="500" t="s">
        <v>743</v>
      </c>
      <c r="G11" s="500" t="s">
        <v>741</v>
      </c>
      <c r="H11" s="475" t="s">
        <v>744</v>
      </c>
      <c r="I11" s="925"/>
      <c r="J11" s="925"/>
      <c r="K11" s="497"/>
      <c r="L11" s="497"/>
      <c r="M11" s="497"/>
      <c r="N11" s="497"/>
    </row>
    <row r="12" spans="2:14" s="242" customFormat="1">
      <c r="B12" s="501"/>
      <c r="C12" s="502"/>
      <c r="D12" s="502"/>
      <c r="E12" s="502"/>
      <c r="F12" s="502"/>
      <c r="G12" s="502"/>
      <c r="H12" s="503"/>
      <c r="I12" s="503"/>
      <c r="J12" s="503"/>
      <c r="K12" s="497"/>
      <c r="L12" s="497"/>
      <c r="M12" s="497"/>
      <c r="N12" s="497"/>
    </row>
    <row r="13" spans="2:14" s="242" customFormat="1">
      <c r="B13" s="504" t="s">
        <v>745</v>
      </c>
      <c r="C13" s="452"/>
      <c r="D13" s="733"/>
      <c r="E13" s="452"/>
      <c r="F13" s="452"/>
      <c r="G13" s="733"/>
      <c r="H13" s="452"/>
      <c r="I13" s="447"/>
      <c r="J13" s="447"/>
      <c r="K13" s="497"/>
      <c r="L13" s="497"/>
      <c r="M13" s="497"/>
      <c r="N13" s="497"/>
    </row>
    <row r="14" spans="2:14" s="242" customFormat="1">
      <c r="B14" s="504"/>
      <c r="C14" s="452"/>
      <c r="D14" s="733"/>
      <c r="E14" s="452"/>
      <c r="F14" s="452"/>
      <c r="G14" s="733"/>
      <c r="H14" s="452"/>
      <c r="I14" s="447"/>
      <c r="J14" s="447"/>
      <c r="K14" s="497"/>
      <c r="L14" s="497"/>
      <c r="M14" s="497"/>
      <c r="N14" s="497"/>
    </row>
    <row r="15" spans="2:14" s="242" customFormat="1">
      <c r="B15" s="447" t="s">
        <v>746</v>
      </c>
      <c r="C15" s="452"/>
      <c r="D15" s="733">
        <f>3970205.73108009/10000000</f>
        <v>0.39702057310800903</v>
      </c>
      <c r="E15" s="734">
        <v>44742</v>
      </c>
      <c r="F15" s="734">
        <v>44742</v>
      </c>
      <c r="G15" s="733">
        <f>3970206/10000000</f>
        <v>0.3970206</v>
      </c>
      <c r="H15" s="735">
        <f>G15/D15</f>
        <v>1.0000000677345025</v>
      </c>
      <c r="I15" s="733">
        <f>+F15-E15</f>
        <v>0</v>
      </c>
      <c r="J15" s="651">
        <f>D15-G15</f>
        <v>-2.6891990967392587E-8</v>
      </c>
      <c r="K15" s="497"/>
      <c r="L15" s="497"/>
      <c r="M15" s="497"/>
      <c r="N15" s="497"/>
    </row>
    <row r="16" spans="2:14" s="242" customFormat="1">
      <c r="B16" s="447" t="s">
        <v>746</v>
      </c>
      <c r="C16" s="452"/>
      <c r="D16" s="733">
        <f>2720000/10000000</f>
        <v>0.27200000000000002</v>
      </c>
      <c r="E16" s="734">
        <v>44742</v>
      </c>
      <c r="F16" s="734">
        <v>44742</v>
      </c>
      <c r="G16" s="733">
        <f>2720000/10000000</f>
        <v>0.27200000000000002</v>
      </c>
      <c r="H16" s="735">
        <f t="shared" ref="H16:H23" si="0">G16/D16</f>
        <v>1</v>
      </c>
      <c r="I16" s="733">
        <f>+F16-E16</f>
        <v>0</v>
      </c>
      <c r="J16" s="651">
        <f t="shared" ref="J16:J23" si="1">D16-G16</f>
        <v>0</v>
      </c>
      <c r="K16" s="497"/>
      <c r="L16" s="497"/>
      <c r="M16" s="497"/>
      <c r="N16" s="497"/>
    </row>
    <row r="17" spans="2:14" s="242" customFormat="1">
      <c r="B17" s="447" t="s">
        <v>746</v>
      </c>
      <c r="C17" s="452"/>
      <c r="D17" s="733"/>
      <c r="E17" s="452"/>
      <c r="F17" s="734">
        <v>44742</v>
      </c>
      <c r="G17" s="733">
        <f>1100000000/10000000</f>
        <v>110</v>
      </c>
      <c r="H17" s="735" t="e">
        <f t="shared" si="0"/>
        <v>#DIV/0!</v>
      </c>
      <c r="I17" s="733"/>
      <c r="J17" s="651"/>
      <c r="K17" s="497"/>
      <c r="L17" s="497"/>
      <c r="M17" s="497"/>
      <c r="N17" s="497"/>
    </row>
    <row r="18" spans="2:14" s="242" customFormat="1">
      <c r="B18" s="447" t="s">
        <v>746</v>
      </c>
      <c r="C18" s="452"/>
      <c r="D18" s="733">
        <f>3970205.73108009/10000000</f>
        <v>0.39702057310800903</v>
      </c>
      <c r="E18" s="734">
        <v>44834</v>
      </c>
      <c r="F18" s="734">
        <v>44834</v>
      </c>
      <c r="G18" s="733">
        <f>3970206/10000000</f>
        <v>0.3970206</v>
      </c>
      <c r="H18" s="735">
        <f t="shared" si="0"/>
        <v>1.0000000677345025</v>
      </c>
      <c r="I18" s="733">
        <f t="shared" ref="I18:I23" si="2">+F18-E18</f>
        <v>0</v>
      </c>
      <c r="J18" s="651">
        <f t="shared" si="1"/>
        <v>-2.6891990967392587E-8</v>
      </c>
      <c r="K18" s="497"/>
      <c r="L18" s="497"/>
      <c r="M18" s="497"/>
      <c r="N18" s="497"/>
    </row>
    <row r="19" spans="2:14" s="242" customFormat="1">
      <c r="B19" s="447" t="s">
        <v>746</v>
      </c>
      <c r="C19" s="452"/>
      <c r="D19" s="733">
        <f>2720000/10000000</f>
        <v>0.27200000000000002</v>
      </c>
      <c r="E19" s="734">
        <v>44834</v>
      </c>
      <c r="F19" s="734">
        <v>44834</v>
      </c>
      <c r="G19" s="733">
        <f>2720000/10000000</f>
        <v>0.27200000000000002</v>
      </c>
      <c r="H19" s="735">
        <f t="shared" si="0"/>
        <v>1</v>
      </c>
      <c r="I19" s="733">
        <f t="shared" si="2"/>
        <v>0</v>
      </c>
      <c r="J19" s="651">
        <f t="shared" si="1"/>
        <v>0</v>
      </c>
      <c r="K19" s="497"/>
      <c r="L19" s="497"/>
      <c r="M19" s="497"/>
      <c r="N19" s="497"/>
    </row>
    <row r="20" spans="2:14" s="242" customFormat="1">
      <c r="B20" s="447" t="s">
        <v>746</v>
      </c>
      <c r="C20" s="452"/>
      <c r="D20" s="733">
        <f>3970205.73108009/10000000</f>
        <v>0.39702057310800903</v>
      </c>
      <c r="E20" s="734">
        <v>44926</v>
      </c>
      <c r="F20" s="734">
        <v>44925</v>
      </c>
      <c r="G20" s="733">
        <f>3970206/10000000</f>
        <v>0.3970206</v>
      </c>
      <c r="H20" s="735">
        <f t="shared" si="0"/>
        <v>1.0000000677345025</v>
      </c>
      <c r="I20" s="733">
        <f t="shared" si="2"/>
        <v>-1</v>
      </c>
      <c r="J20" s="651">
        <f t="shared" si="1"/>
        <v>-2.6891990967392587E-8</v>
      </c>
      <c r="K20" s="497"/>
      <c r="L20" s="497"/>
      <c r="M20" s="497"/>
      <c r="N20" s="497"/>
    </row>
    <row r="21" spans="2:14" s="242" customFormat="1">
      <c r="B21" s="447" t="s">
        <v>746</v>
      </c>
      <c r="C21" s="452"/>
      <c r="D21" s="733">
        <f>2720000/10000000</f>
        <v>0.27200000000000002</v>
      </c>
      <c r="E21" s="734">
        <v>44926</v>
      </c>
      <c r="F21" s="734">
        <v>44925</v>
      </c>
      <c r="G21" s="733">
        <f>2720000/10000000</f>
        <v>0.27200000000000002</v>
      </c>
      <c r="H21" s="735">
        <f t="shared" si="0"/>
        <v>1</v>
      </c>
      <c r="I21" s="733">
        <f t="shared" si="2"/>
        <v>-1</v>
      </c>
      <c r="J21" s="651">
        <f t="shared" si="1"/>
        <v>0</v>
      </c>
      <c r="K21" s="497"/>
      <c r="L21" s="497"/>
      <c r="M21" s="497"/>
      <c r="N21" s="497"/>
    </row>
    <row r="22" spans="2:14" s="242" customFormat="1">
      <c r="B22" s="447" t="s">
        <v>746</v>
      </c>
      <c r="C22" s="452"/>
      <c r="D22" s="733">
        <f>3970205.73108009/10000000</f>
        <v>0.39702057310800903</v>
      </c>
      <c r="E22" s="734">
        <v>45016</v>
      </c>
      <c r="F22" s="734">
        <v>45016</v>
      </c>
      <c r="G22" s="733">
        <f>3970206/10000000</f>
        <v>0.3970206</v>
      </c>
      <c r="H22" s="735">
        <f t="shared" si="0"/>
        <v>1.0000000677345025</v>
      </c>
      <c r="I22" s="733">
        <f t="shared" si="2"/>
        <v>0</v>
      </c>
      <c r="J22" s="651">
        <f t="shared" si="1"/>
        <v>-2.6891990967392587E-8</v>
      </c>
      <c r="K22" s="497"/>
      <c r="L22" s="497"/>
      <c r="M22" s="497"/>
      <c r="N22" s="497"/>
    </row>
    <row r="23" spans="2:14" s="242" customFormat="1">
      <c r="B23" s="447" t="s">
        <v>746</v>
      </c>
      <c r="C23" s="452"/>
      <c r="D23" s="733">
        <f>2720000/10000000</f>
        <v>0.27200000000000002</v>
      </c>
      <c r="E23" s="734">
        <v>45016</v>
      </c>
      <c r="F23" s="734">
        <v>45016</v>
      </c>
      <c r="G23" s="733">
        <f>2720000/10000000</f>
        <v>0.27200000000000002</v>
      </c>
      <c r="H23" s="735">
        <f t="shared" si="0"/>
        <v>1</v>
      </c>
      <c r="I23" s="733">
        <f t="shared" si="2"/>
        <v>0</v>
      </c>
      <c r="J23" s="651">
        <f t="shared" si="1"/>
        <v>0</v>
      </c>
      <c r="K23" s="497"/>
      <c r="L23" s="497"/>
      <c r="M23" s="497"/>
      <c r="N23" s="497"/>
    </row>
    <row r="24" spans="2:14" s="242" customFormat="1">
      <c r="B24" s="447"/>
      <c r="C24" s="452"/>
      <c r="D24" s="733"/>
      <c r="E24" s="452"/>
      <c r="F24" s="452"/>
      <c r="G24" s="733"/>
      <c r="H24" s="452"/>
      <c r="I24" s="447"/>
      <c r="J24" s="447"/>
      <c r="K24" s="497"/>
      <c r="L24" s="497"/>
      <c r="M24" s="497"/>
      <c r="N24" s="497"/>
    </row>
    <row r="25" spans="2:14" s="242" customFormat="1">
      <c r="B25" s="504" t="s">
        <v>302</v>
      </c>
      <c r="C25" s="452"/>
      <c r="D25" s="736">
        <f>SUM(D15:D24)</f>
        <v>2.676082292432036</v>
      </c>
      <c r="E25" s="452"/>
      <c r="F25" s="452"/>
      <c r="G25" s="736">
        <f>SUM(G15:G24)</f>
        <v>112.67608240000003</v>
      </c>
      <c r="H25" s="452"/>
      <c r="I25" s="447"/>
      <c r="J25" s="447"/>
      <c r="K25" s="497"/>
      <c r="L25" s="497"/>
      <c r="M25" s="497"/>
      <c r="N25" s="497"/>
    </row>
    <row r="26" spans="2:14" s="242" customFormat="1">
      <c r="B26" s="504"/>
      <c r="C26" s="452"/>
      <c r="D26" s="733"/>
      <c r="E26" s="452"/>
      <c r="F26" s="452"/>
      <c r="G26" s="733"/>
      <c r="H26" s="452"/>
      <c r="I26" s="447"/>
      <c r="J26" s="447"/>
      <c r="K26" s="497"/>
      <c r="L26" s="497"/>
      <c r="M26" s="497"/>
      <c r="N26" s="497"/>
    </row>
    <row r="27" spans="2:14" s="242" customFormat="1">
      <c r="B27" s="504"/>
      <c r="C27" s="452"/>
      <c r="D27" s="733"/>
      <c r="E27" s="452"/>
      <c r="F27" s="452"/>
      <c r="G27" s="733"/>
      <c r="H27" s="452"/>
      <c r="I27" s="447"/>
      <c r="J27" s="447"/>
      <c r="K27" s="497"/>
      <c r="L27" s="497"/>
      <c r="M27" s="497"/>
      <c r="N27" s="497"/>
    </row>
    <row r="28" spans="2:14" s="242" customFormat="1">
      <c r="B28" s="504" t="s">
        <v>745</v>
      </c>
      <c r="C28" s="452"/>
      <c r="D28" s="733"/>
      <c r="E28" s="452"/>
      <c r="F28" s="452"/>
      <c r="G28" s="733"/>
      <c r="H28" s="452"/>
      <c r="I28" s="447"/>
      <c r="J28" s="447"/>
      <c r="K28" s="497"/>
      <c r="L28" s="497"/>
      <c r="M28" s="497"/>
      <c r="N28" s="497"/>
    </row>
    <row r="29" spans="2:14" s="242" customFormat="1">
      <c r="B29" s="447"/>
      <c r="C29" s="452"/>
      <c r="D29" s="733"/>
      <c r="E29" s="452"/>
      <c r="F29" s="452"/>
      <c r="G29" s="733"/>
      <c r="H29" s="452"/>
      <c r="I29" s="447"/>
      <c r="J29" s="447"/>
      <c r="K29" s="497"/>
      <c r="L29" s="497"/>
      <c r="M29" s="497"/>
      <c r="N29" s="497"/>
    </row>
    <row r="30" spans="2:14" s="242" customFormat="1">
      <c r="B30" s="447" t="s">
        <v>747</v>
      </c>
      <c r="C30" s="734">
        <v>44742</v>
      </c>
      <c r="D30" s="733">
        <f>27479794.2689199/10000000</f>
        <v>2.7479794268919902</v>
      </c>
      <c r="E30" s="734">
        <v>44742</v>
      </c>
      <c r="F30" s="734">
        <v>44742</v>
      </c>
      <c r="G30" s="733">
        <f>27479794/10000000</f>
        <v>2.7479794000000002</v>
      </c>
      <c r="H30" s="735">
        <f>G30/D30</f>
        <v>0.99999999021390418</v>
      </c>
      <c r="I30" s="733">
        <f t="shared" ref="I30:I33" si="3">+F30-E30</f>
        <v>0</v>
      </c>
      <c r="J30" s="651">
        <f t="shared" ref="J30:J33" si="4">D30-G30</f>
        <v>2.6891989968191865E-8</v>
      </c>
      <c r="K30" s="497"/>
      <c r="L30" s="497"/>
      <c r="M30" s="497"/>
      <c r="N30" s="497"/>
    </row>
    <row r="31" spans="2:14" s="242" customFormat="1">
      <c r="B31" s="447" t="s">
        <v>747</v>
      </c>
      <c r="C31" s="734">
        <v>44834</v>
      </c>
      <c r="D31" s="733">
        <f>27479794.2689199/10000000</f>
        <v>2.7479794268919902</v>
      </c>
      <c r="E31" s="734">
        <v>44834</v>
      </c>
      <c r="F31" s="734">
        <v>44834</v>
      </c>
      <c r="G31" s="733">
        <f t="shared" ref="G31:G33" si="5">27479794/10000000</f>
        <v>2.7479794000000002</v>
      </c>
      <c r="H31" s="735">
        <f t="shared" ref="H31:H33" si="6">G31/D31</f>
        <v>0.99999999021390418</v>
      </c>
      <c r="I31" s="733">
        <f t="shared" si="3"/>
        <v>0</v>
      </c>
      <c r="J31" s="651">
        <f t="shared" si="4"/>
        <v>2.6891989968191865E-8</v>
      </c>
      <c r="K31" s="497"/>
      <c r="L31" s="497"/>
      <c r="M31" s="497"/>
      <c r="N31" s="497"/>
    </row>
    <row r="32" spans="2:14" s="242" customFormat="1">
      <c r="B32" s="447" t="s">
        <v>747</v>
      </c>
      <c r="C32" s="734">
        <v>44926</v>
      </c>
      <c r="D32" s="733">
        <f>27479794.2689199/10000000</f>
        <v>2.7479794268919902</v>
      </c>
      <c r="E32" s="734">
        <v>44926</v>
      </c>
      <c r="F32" s="734">
        <v>44925</v>
      </c>
      <c r="G32" s="733">
        <f t="shared" si="5"/>
        <v>2.7479794000000002</v>
      </c>
      <c r="H32" s="735">
        <f t="shared" si="6"/>
        <v>0.99999999021390418</v>
      </c>
      <c r="I32" s="733">
        <f t="shared" si="3"/>
        <v>-1</v>
      </c>
      <c r="J32" s="651">
        <f t="shared" si="4"/>
        <v>2.6891989968191865E-8</v>
      </c>
      <c r="K32" s="497"/>
      <c r="L32" s="497"/>
      <c r="M32" s="497"/>
      <c r="N32" s="497"/>
    </row>
    <row r="33" spans="2:21" s="242" customFormat="1">
      <c r="B33" s="447" t="s">
        <v>747</v>
      </c>
      <c r="C33" s="734">
        <v>45016</v>
      </c>
      <c r="D33" s="733">
        <f>27479794.2689199/10000000</f>
        <v>2.7479794268919902</v>
      </c>
      <c r="E33" s="734">
        <v>45016</v>
      </c>
      <c r="F33" s="734">
        <v>45016</v>
      </c>
      <c r="G33" s="733">
        <f t="shared" si="5"/>
        <v>2.7479794000000002</v>
      </c>
      <c r="H33" s="735">
        <f t="shared" si="6"/>
        <v>0.99999999021390418</v>
      </c>
      <c r="I33" s="733">
        <f t="shared" si="3"/>
        <v>0</v>
      </c>
      <c r="J33" s="651">
        <f t="shared" si="4"/>
        <v>2.6891989968191865E-8</v>
      </c>
      <c r="K33" s="497"/>
      <c r="L33" s="497"/>
      <c r="M33" s="497"/>
      <c r="N33" s="497"/>
    </row>
    <row r="34" spans="2:21" s="242" customFormat="1">
      <c r="B34" s="447"/>
      <c r="C34" s="452"/>
      <c r="D34" s="733"/>
      <c r="E34" s="452"/>
      <c r="F34" s="452"/>
      <c r="G34" s="733"/>
      <c r="H34" s="452"/>
      <c r="I34" s="447"/>
      <c r="J34" s="447"/>
      <c r="K34" s="497"/>
      <c r="L34" s="497"/>
      <c r="M34" s="497"/>
      <c r="N34" s="497"/>
    </row>
    <row r="35" spans="2:21" s="242" customFormat="1">
      <c r="B35" s="504" t="s">
        <v>302</v>
      </c>
      <c r="C35" s="452"/>
      <c r="D35" s="736">
        <f>SUM(D30:D33)</f>
        <v>10.991917707567961</v>
      </c>
      <c r="E35" s="737"/>
      <c r="F35" s="737"/>
      <c r="G35" s="736">
        <f>SUM(G30:G33)</f>
        <v>10.991917600000001</v>
      </c>
      <c r="H35" s="452"/>
      <c r="I35" s="447"/>
      <c r="J35" s="447"/>
      <c r="K35" s="497"/>
      <c r="L35" s="497"/>
      <c r="M35" s="497"/>
      <c r="N35" s="497"/>
    </row>
    <row r="36" spans="2:21" s="242" customFormat="1">
      <c r="B36" s="219"/>
      <c r="C36" s="291"/>
      <c r="D36" s="291"/>
      <c r="E36" s="291"/>
      <c r="F36" s="291"/>
      <c r="G36" s="291"/>
      <c r="H36" s="291"/>
      <c r="I36" s="290"/>
      <c r="J36" s="290"/>
      <c r="K36" s="497"/>
      <c r="L36" s="497"/>
      <c r="M36" s="497"/>
      <c r="N36" s="497"/>
    </row>
    <row r="37" spans="2:21" s="242" customFormat="1">
      <c r="B37" s="498"/>
      <c r="C37" s="498"/>
      <c r="D37" s="498"/>
      <c r="E37" s="498"/>
      <c r="F37" s="498"/>
      <c r="G37" s="498"/>
      <c r="H37" s="498"/>
      <c r="I37" s="498"/>
      <c r="J37" s="497"/>
      <c r="K37" s="497"/>
      <c r="L37" s="497"/>
      <c r="M37" s="497"/>
      <c r="N37" s="497"/>
    </row>
    <row r="38" spans="2:21">
      <c r="B38" s="499" t="s">
        <v>748</v>
      </c>
      <c r="C38" s="291"/>
      <c r="D38" s="291"/>
      <c r="E38" s="291"/>
      <c r="F38" s="291"/>
      <c r="G38" s="291"/>
      <c r="H38" s="291"/>
    </row>
    <row r="39" spans="2:21">
      <c r="B39" s="499"/>
      <c r="C39" s="291"/>
      <c r="D39" s="291"/>
      <c r="E39" s="291"/>
      <c r="F39" s="291"/>
      <c r="G39" s="291"/>
      <c r="H39" s="291"/>
    </row>
    <row r="40" spans="2:21">
      <c r="B40" s="219" t="s">
        <v>735</v>
      </c>
      <c r="C40" s="291"/>
      <c r="D40" s="291"/>
      <c r="E40" s="291"/>
      <c r="F40" s="291"/>
      <c r="G40" s="291"/>
      <c r="H40" s="291"/>
    </row>
    <row r="41" spans="2:21">
      <c r="B41" s="290"/>
    </row>
    <row r="42" spans="2:21">
      <c r="B42" s="1136" t="s">
        <v>10</v>
      </c>
      <c r="C42" s="1138" t="s">
        <v>736</v>
      </c>
      <c r="D42" s="1139"/>
      <c r="E42" s="1140"/>
      <c r="F42" s="1138" t="s">
        <v>737</v>
      </c>
      <c r="G42" s="1139"/>
      <c r="H42" s="1140"/>
      <c r="I42" s="925" t="s">
        <v>738</v>
      </c>
      <c r="J42" s="925" t="s">
        <v>739</v>
      </c>
    </row>
    <row r="43" spans="2:21" ht="27.6">
      <c r="B43" s="1137"/>
      <c r="C43" s="500" t="s">
        <v>740</v>
      </c>
      <c r="D43" s="500" t="s">
        <v>741</v>
      </c>
      <c r="E43" s="500" t="s">
        <v>742</v>
      </c>
      <c r="F43" s="500" t="s">
        <v>743</v>
      </c>
      <c r="G43" s="500" t="s">
        <v>741</v>
      </c>
      <c r="H43" s="475" t="s">
        <v>744</v>
      </c>
      <c r="I43" s="925"/>
      <c r="J43" s="925"/>
    </row>
    <row r="44" spans="2:21">
      <c r="B44" s="501"/>
      <c r="C44" s="502"/>
      <c r="D44" s="502"/>
      <c r="E44" s="502"/>
      <c r="F44" s="502"/>
      <c r="G44" s="502"/>
      <c r="H44" s="503"/>
      <c r="I44" s="503"/>
      <c r="J44" s="503"/>
    </row>
    <row r="45" spans="2:21" s="219" customFormat="1">
      <c r="B45" s="504" t="s">
        <v>745</v>
      </c>
      <c r="C45" s="452"/>
      <c r="D45" s="733"/>
      <c r="E45" s="452"/>
      <c r="F45" s="452"/>
      <c r="G45" s="733"/>
      <c r="H45" s="452"/>
      <c r="I45" s="447"/>
      <c r="J45" s="447"/>
      <c r="K45" s="290"/>
      <c r="L45" s="290"/>
      <c r="M45" s="290"/>
      <c r="N45" s="290"/>
      <c r="O45" s="290"/>
      <c r="P45" s="290"/>
      <c r="Q45" s="290"/>
      <c r="R45" s="290"/>
      <c r="S45" s="290"/>
      <c r="T45" s="290"/>
      <c r="U45" s="290"/>
    </row>
    <row r="46" spans="2:21" s="219" customFormat="1">
      <c r="B46" s="504"/>
      <c r="C46" s="452"/>
      <c r="D46" s="733"/>
      <c r="E46" s="452"/>
      <c r="F46" s="452"/>
      <c r="G46" s="733"/>
      <c r="H46" s="452"/>
      <c r="I46" s="447"/>
      <c r="J46" s="447"/>
      <c r="K46" s="290"/>
      <c r="L46" s="290"/>
      <c r="M46" s="290"/>
      <c r="N46" s="290"/>
      <c r="O46" s="290"/>
      <c r="P46" s="290"/>
      <c r="Q46" s="290"/>
      <c r="R46" s="290"/>
      <c r="S46" s="290"/>
      <c r="T46" s="290"/>
      <c r="U46" s="290"/>
    </row>
    <row r="47" spans="2:21" s="219" customFormat="1">
      <c r="B47" s="447" t="s">
        <v>746</v>
      </c>
      <c r="C47" s="734">
        <v>45107</v>
      </c>
      <c r="D47" s="733">
        <f>4057783.79867744/10000000</f>
        <v>0.40577837986774395</v>
      </c>
      <c r="E47" s="734">
        <v>45107</v>
      </c>
      <c r="F47" s="734">
        <v>45107</v>
      </c>
      <c r="G47" s="733">
        <f>4057784/10000000</f>
        <v>0.40577839999999998</v>
      </c>
      <c r="H47" s="735">
        <f>G47/D47</f>
        <v>1.0000000496139199</v>
      </c>
      <c r="I47" s="733">
        <f t="shared" ref="I47:I50" si="7">+F47-E47</f>
        <v>0</v>
      </c>
      <c r="J47" s="651">
        <f t="shared" ref="J47:J70" si="8">D47-G47</f>
        <v>-2.0132256028926321E-8</v>
      </c>
      <c r="K47" s="290"/>
      <c r="L47" s="290"/>
      <c r="M47" s="290"/>
      <c r="N47" s="290"/>
      <c r="O47" s="290"/>
      <c r="P47" s="290"/>
      <c r="Q47" s="290"/>
      <c r="R47" s="290"/>
      <c r="S47" s="290"/>
      <c r="T47" s="290"/>
      <c r="U47" s="290"/>
    </row>
    <row r="48" spans="2:21" s="219" customFormat="1">
      <c r="B48" s="447" t="s">
        <v>746</v>
      </c>
      <c r="C48" s="734">
        <v>45107</v>
      </c>
      <c r="D48" s="733">
        <f>2780000/10000000</f>
        <v>0.27800000000000002</v>
      </c>
      <c r="E48" s="734">
        <v>45107</v>
      </c>
      <c r="F48" s="734">
        <v>45107</v>
      </c>
      <c r="G48" s="733">
        <f>2780000/10000000</f>
        <v>0.27800000000000002</v>
      </c>
      <c r="H48" s="735">
        <f t="shared" ref="H48:H70" si="9">G48/D48</f>
        <v>1</v>
      </c>
      <c r="I48" s="733">
        <f t="shared" si="7"/>
        <v>0</v>
      </c>
      <c r="J48" s="651">
        <f t="shared" si="8"/>
        <v>0</v>
      </c>
      <c r="K48" s="290"/>
      <c r="L48" s="290"/>
      <c r="M48" s="290"/>
      <c r="N48" s="290"/>
      <c r="O48" s="290"/>
      <c r="P48" s="290"/>
      <c r="Q48" s="290"/>
      <c r="R48" s="290"/>
      <c r="S48" s="290"/>
      <c r="T48" s="290"/>
      <c r="U48" s="290"/>
    </row>
    <row r="49" spans="2:21" s="219" customFormat="1">
      <c r="B49" s="447" t="s">
        <v>746</v>
      </c>
      <c r="C49" s="734">
        <v>45199</v>
      </c>
      <c r="D49" s="733">
        <f>4057783.79867744/10000000</f>
        <v>0.40577837986774395</v>
      </c>
      <c r="E49" s="734">
        <v>45199</v>
      </c>
      <c r="F49" s="734">
        <v>45199</v>
      </c>
      <c r="G49" s="733">
        <f>4057784/10000000</f>
        <v>0.40577839999999998</v>
      </c>
      <c r="H49" s="735">
        <f t="shared" si="9"/>
        <v>1.0000000496139199</v>
      </c>
      <c r="I49" s="733">
        <f t="shared" si="7"/>
        <v>0</v>
      </c>
      <c r="J49" s="651">
        <f t="shared" si="8"/>
        <v>-2.0132256028926321E-8</v>
      </c>
      <c r="K49" s="290"/>
      <c r="L49" s="290"/>
      <c r="M49" s="290"/>
      <c r="N49" s="290"/>
      <c r="O49" s="290"/>
      <c r="P49" s="290"/>
      <c r="Q49" s="290"/>
      <c r="R49" s="290"/>
      <c r="S49" s="290"/>
      <c r="T49" s="290"/>
      <c r="U49" s="290"/>
    </row>
    <row r="50" spans="2:21" s="219" customFormat="1">
      <c r="B50" s="447" t="s">
        <v>746</v>
      </c>
      <c r="C50" s="734">
        <v>45199</v>
      </c>
      <c r="D50" s="733">
        <f>2780000/10000000</f>
        <v>0.27800000000000002</v>
      </c>
      <c r="E50" s="734">
        <v>45199</v>
      </c>
      <c r="F50" s="734">
        <v>45199</v>
      </c>
      <c r="G50" s="733">
        <f>2780000/10000000</f>
        <v>0.27800000000000002</v>
      </c>
      <c r="H50" s="735">
        <f t="shared" si="9"/>
        <v>1</v>
      </c>
      <c r="I50" s="733">
        <f t="shared" si="7"/>
        <v>0</v>
      </c>
      <c r="J50" s="651">
        <f t="shared" si="8"/>
        <v>0</v>
      </c>
      <c r="K50" s="290"/>
      <c r="L50" s="290"/>
      <c r="M50" s="290"/>
      <c r="N50" s="290"/>
      <c r="O50" s="290"/>
      <c r="P50" s="290"/>
      <c r="Q50" s="290"/>
      <c r="R50" s="290"/>
      <c r="S50" s="290"/>
      <c r="T50" s="290"/>
      <c r="U50" s="290"/>
    </row>
    <row r="51" spans="2:21">
      <c r="B51" s="447"/>
      <c r="C51" s="452"/>
      <c r="D51" s="733"/>
      <c r="E51" s="452"/>
      <c r="F51" s="734"/>
      <c r="G51" s="733"/>
      <c r="H51" s="735"/>
      <c r="I51" s="733"/>
      <c r="J51" s="651"/>
    </row>
    <row r="52" spans="2:21">
      <c r="B52" s="447"/>
      <c r="C52" s="452"/>
      <c r="D52" s="733"/>
      <c r="E52" s="452"/>
      <c r="F52" s="452"/>
      <c r="G52" s="733"/>
      <c r="H52" s="735"/>
      <c r="I52" s="733"/>
      <c r="J52" s="651"/>
    </row>
    <row r="53" spans="2:21">
      <c r="B53" s="447" t="s">
        <v>747</v>
      </c>
      <c r="C53" s="734">
        <v>45107</v>
      </c>
      <c r="D53" s="733">
        <f>28085966.2013225/10000000</f>
        <v>2.8085966201322501</v>
      </c>
      <c r="E53" s="734">
        <v>45107</v>
      </c>
      <c r="F53" s="734">
        <v>45107</v>
      </c>
      <c r="G53" s="733">
        <f>28085966/10000000</f>
        <v>2.8085966</v>
      </c>
      <c r="H53" s="735">
        <f t="shared" si="9"/>
        <v>0.99999999283191832</v>
      </c>
      <c r="I53" s="733">
        <f t="shared" ref="I53:I54" si="10">+F53-E53</f>
        <v>0</v>
      </c>
      <c r="J53" s="651">
        <f t="shared" si="8"/>
        <v>2.0132250089233139E-8</v>
      </c>
    </row>
    <row r="54" spans="2:21" s="219" customFormat="1">
      <c r="B54" s="447" t="s">
        <v>747</v>
      </c>
      <c r="C54" s="734">
        <v>45199</v>
      </c>
      <c r="D54" s="733">
        <f>28085966.2013225/10000000</f>
        <v>2.8085966201322501</v>
      </c>
      <c r="E54" s="734">
        <v>45199</v>
      </c>
      <c r="F54" s="734">
        <v>45199</v>
      </c>
      <c r="G54" s="733">
        <f>28085966/10000000</f>
        <v>2.8085966</v>
      </c>
      <c r="H54" s="735">
        <f t="shared" si="9"/>
        <v>0.99999999283191832</v>
      </c>
      <c r="I54" s="733">
        <f t="shared" si="10"/>
        <v>0</v>
      </c>
      <c r="J54" s="651">
        <f t="shared" si="8"/>
        <v>2.0132250089233139E-8</v>
      </c>
      <c r="K54" s="290"/>
      <c r="L54" s="290"/>
      <c r="M54" s="290"/>
      <c r="N54" s="290"/>
      <c r="O54" s="290"/>
      <c r="P54" s="290"/>
      <c r="Q54" s="290"/>
      <c r="R54" s="290"/>
      <c r="S54" s="290"/>
      <c r="T54" s="290"/>
      <c r="U54" s="290"/>
    </row>
    <row r="55" spans="2:21">
      <c r="B55" s="447"/>
      <c r="C55" s="452"/>
      <c r="D55" s="733"/>
      <c r="E55" s="452"/>
      <c r="F55" s="734"/>
      <c r="G55" s="733"/>
      <c r="H55" s="735"/>
      <c r="I55" s="733"/>
      <c r="J55" s="651"/>
    </row>
    <row r="56" spans="2:21">
      <c r="B56" s="447"/>
      <c r="C56" s="452"/>
      <c r="D56" s="733"/>
      <c r="E56" s="452"/>
      <c r="F56" s="452"/>
      <c r="G56" s="733"/>
      <c r="H56" s="735"/>
      <c r="I56" s="733"/>
      <c r="J56" s="651"/>
    </row>
    <row r="57" spans="2:21">
      <c r="B57" s="447" t="s">
        <v>749</v>
      </c>
      <c r="C57" s="734">
        <v>45291</v>
      </c>
      <c r="D57" s="733">
        <f>4057784/10000000</f>
        <v>0.40577839999999998</v>
      </c>
      <c r="E57" s="734">
        <v>45291</v>
      </c>
      <c r="F57" s="734">
        <v>45289</v>
      </c>
      <c r="G57" s="733">
        <f>4057784/10000000</f>
        <v>0.40577839999999998</v>
      </c>
      <c r="H57" s="735">
        <f t="shared" si="9"/>
        <v>1</v>
      </c>
      <c r="I57" s="733">
        <f t="shared" ref="I57" si="11">+F57-E57</f>
        <v>-2</v>
      </c>
      <c r="J57" s="651">
        <f t="shared" si="8"/>
        <v>0</v>
      </c>
    </row>
    <row r="58" spans="2:21">
      <c r="B58" s="447"/>
      <c r="C58" s="452"/>
      <c r="D58" s="733"/>
      <c r="E58" s="452"/>
      <c r="F58" s="734"/>
      <c r="G58" s="733"/>
      <c r="H58" s="735"/>
      <c r="I58" s="733"/>
      <c r="J58" s="651"/>
    </row>
    <row r="59" spans="2:21">
      <c r="B59" s="447"/>
      <c r="C59" s="452"/>
      <c r="D59" s="733"/>
      <c r="E59" s="452"/>
      <c r="F59" s="734"/>
      <c r="G59" s="733"/>
      <c r="H59" s="735"/>
      <c r="I59" s="733"/>
      <c r="J59" s="651"/>
    </row>
    <row r="60" spans="2:21">
      <c r="B60" s="447" t="s">
        <v>750</v>
      </c>
      <c r="C60" s="734">
        <v>45291</v>
      </c>
      <c r="D60" s="733">
        <f>2780000/10000000</f>
        <v>0.27800000000000002</v>
      </c>
      <c r="E60" s="734">
        <v>45291</v>
      </c>
      <c r="F60" s="734">
        <v>45289</v>
      </c>
      <c r="G60" s="733">
        <f>2780000/10000000</f>
        <v>0.27800000000000002</v>
      </c>
      <c r="H60" s="735">
        <f t="shared" si="9"/>
        <v>1</v>
      </c>
      <c r="I60" s="733">
        <f t="shared" ref="I60" si="12">+F60-E60</f>
        <v>-2</v>
      </c>
      <c r="J60" s="651">
        <f t="shared" si="8"/>
        <v>0</v>
      </c>
    </row>
    <row r="61" spans="2:21">
      <c r="B61" s="447"/>
      <c r="C61" s="452"/>
      <c r="D61" s="733"/>
      <c r="E61" s="452"/>
      <c r="F61" s="734"/>
      <c r="G61" s="733"/>
      <c r="H61" s="735"/>
      <c r="I61" s="733"/>
      <c r="J61" s="651"/>
    </row>
    <row r="62" spans="2:21">
      <c r="B62" s="447"/>
      <c r="C62" s="452"/>
      <c r="D62" s="733"/>
      <c r="E62" s="452"/>
      <c r="F62" s="452"/>
      <c r="G62" s="733"/>
      <c r="H62" s="735"/>
      <c r="I62" s="733"/>
      <c r="J62" s="651"/>
    </row>
    <row r="63" spans="2:21">
      <c r="B63" s="447" t="s">
        <v>751</v>
      </c>
      <c r="C63" s="734">
        <v>45291</v>
      </c>
      <c r="D63" s="733">
        <f>28085966/10000000</f>
        <v>2.8085966</v>
      </c>
      <c r="E63" s="734">
        <v>45291</v>
      </c>
      <c r="F63" s="734">
        <v>45289</v>
      </c>
      <c r="G63" s="733">
        <f>28085966/10000000</f>
        <v>2.8085966</v>
      </c>
      <c r="H63" s="735">
        <f t="shared" ref="H63:H66" si="13">G63/D63</f>
        <v>1</v>
      </c>
      <c r="I63" s="733">
        <f t="shared" ref="I63" si="14">+F63-E63</f>
        <v>-2</v>
      </c>
      <c r="J63" s="651">
        <f t="shared" ref="J63:J66" si="15">D63-G63</f>
        <v>0</v>
      </c>
    </row>
    <row r="64" spans="2:21">
      <c r="B64" s="447"/>
      <c r="C64" s="452"/>
      <c r="D64" s="733"/>
      <c r="E64" s="452"/>
      <c r="F64" s="734"/>
      <c r="G64" s="733"/>
      <c r="H64" s="735"/>
      <c r="I64" s="733"/>
      <c r="J64" s="651"/>
    </row>
    <row r="65" spans="2:10">
      <c r="B65" s="447"/>
      <c r="C65" s="452"/>
      <c r="D65" s="733"/>
      <c r="E65" s="452"/>
      <c r="F65" s="452"/>
      <c r="G65" s="733"/>
      <c r="H65" s="735"/>
      <c r="I65" s="733"/>
      <c r="J65" s="651"/>
    </row>
    <row r="66" spans="2:10">
      <c r="B66" s="447" t="s">
        <v>752</v>
      </c>
      <c r="C66" s="734">
        <v>45382</v>
      </c>
      <c r="D66" s="733">
        <f>28085966.1913897/10000000</f>
        <v>2.80859661913897</v>
      </c>
      <c r="E66" s="734">
        <v>45382</v>
      </c>
      <c r="F66" s="734">
        <v>45381</v>
      </c>
      <c r="G66" s="733">
        <f>28085966/10000000</f>
        <v>2.8085966</v>
      </c>
      <c r="H66" s="735">
        <f t="shared" si="13"/>
        <v>0.99999999318557542</v>
      </c>
      <c r="I66" s="733">
        <f t="shared" ref="I66" si="16">+F66-E66</f>
        <v>-1</v>
      </c>
      <c r="J66" s="651">
        <f t="shared" si="15"/>
        <v>1.9138969964416219E-8</v>
      </c>
    </row>
    <row r="67" spans="2:10">
      <c r="B67" s="447"/>
      <c r="C67" s="452"/>
      <c r="D67" s="733"/>
      <c r="E67" s="452"/>
      <c r="F67" s="452"/>
      <c r="G67" s="733"/>
      <c r="H67" s="735"/>
      <c r="I67" s="733"/>
      <c r="J67" s="651"/>
    </row>
    <row r="68" spans="2:10">
      <c r="B68" s="447" t="s">
        <v>753</v>
      </c>
      <c r="C68" s="734">
        <v>45382</v>
      </c>
      <c r="D68" s="733">
        <f>4057783.80861031/10000000</f>
        <v>0.40577838086103096</v>
      </c>
      <c r="E68" s="734">
        <v>45382</v>
      </c>
      <c r="F68" s="734">
        <v>45381</v>
      </c>
      <c r="G68" s="733">
        <f>4057784/10000000</f>
        <v>0.40577839999999998</v>
      </c>
      <c r="H68" s="735">
        <f t="shared" si="9"/>
        <v>1.0000000471660639</v>
      </c>
      <c r="I68" s="733">
        <f t="shared" ref="I68" si="17">+F68-E68</f>
        <v>-1</v>
      </c>
      <c r="J68" s="651">
        <f t="shared" si="8"/>
        <v>-1.9138969020726648E-8</v>
      </c>
    </row>
    <row r="69" spans="2:10">
      <c r="B69" s="447"/>
      <c r="C69" s="452"/>
      <c r="D69" s="733"/>
      <c r="E69" s="452"/>
      <c r="F69" s="452"/>
      <c r="G69" s="733"/>
      <c r="H69" s="735"/>
      <c r="I69" s="733"/>
      <c r="J69" s="651"/>
    </row>
    <row r="70" spans="2:10">
      <c r="B70" s="447" t="s">
        <v>754</v>
      </c>
      <c r="C70" s="734">
        <v>45382</v>
      </c>
      <c r="D70" s="733">
        <f>2780000/10000000</f>
        <v>0.27800000000000002</v>
      </c>
      <c r="E70" s="734">
        <v>45382</v>
      </c>
      <c r="F70" s="734">
        <v>45381</v>
      </c>
      <c r="G70" s="733">
        <f>2780000/10000000</f>
        <v>0.27800000000000002</v>
      </c>
      <c r="H70" s="735">
        <f t="shared" si="9"/>
        <v>1</v>
      </c>
      <c r="I70" s="733">
        <f t="shared" ref="I70" si="18">+F70-E70</f>
        <v>-1</v>
      </c>
      <c r="J70" s="651">
        <f t="shared" si="8"/>
        <v>0</v>
      </c>
    </row>
    <row r="71" spans="2:10">
      <c r="B71" s="447" t="s">
        <v>755</v>
      </c>
      <c r="C71" s="452"/>
      <c r="D71" s="733"/>
      <c r="E71" s="452"/>
      <c r="F71" s="452"/>
      <c r="G71" s="733"/>
      <c r="H71" s="735"/>
      <c r="I71" s="733"/>
      <c r="J71" s="651"/>
    </row>
    <row r="72" spans="2:10">
      <c r="B72" s="504" t="s">
        <v>302</v>
      </c>
      <c r="C72" s="452"/>
      <c r="D72" s="736">
        <f>SUM(D46:D70)</f>
        <v>13.969499999999989</v>
      </c>
      <c r="E72" s="737"/>
      <c r="F72" s="737"/>
      <c r="G72" s="736">
        <f>SUM(G46:G70)</f>
        <v>13.969499999999998</v>
      </c>
      <c r="H72" s="452"/>
      <c r="I72" s="447"/>
      <c r="J72" s="447"/>
    </row>
    <row r="73" spans="2:10">
      <c r="B73" s="504"/>
      <c r="C73" s="452"/>
      <c r="D73" s="733"/>
      <c r="E73" s="452"/>
      <c r="F73" s="452"/>
      <c r="G73" s="733"/>
      <c r="H73" s="452"/>
      <c r="I73" s="447"/>
      <c r="J73" s="447"/>
    </row>
    <row r="74" spans="2:10">
      <c r="B74" s="504"/>
      <c r="C74" s="452"/>
      <c r="D74" s="733"/>
      <c r="E74" s="452"/>
      <c r="F74" s="452"/>
      <c r="G74" s="733"/>
      <c r="H74" s="452"/>
      <c r="I74" s="447"/>
      <c r="J74" s="447"/>
    </row>
  </sheetData>
  <mergeCells count="10">
    <mergeCell ref="B42:B43"/>
    <mergeCell ref="C42:E42"/>
    <mergeCell ref="F42:H42"/>
    <mergeCell ref="I42:I43"/>
    <mergeCell ref="J42:J43"/>
    <mergeCell ref="B10:B11"/>
    <mergeCell ref="C10:E10"/>
    <mergeCell ref="F10:H10"/>
    <mergeCell ref="I10:I11"/>
    <mergeCell ref="J10:J11"/>
  </mergeCells>
  <printOptions verticalCentered="1"/>
  <pageMargins left="0.23622047244094491" right="0.23622047244094491" top="0.23622047244094491" bottom="0.23622047244094491" header="0.23622047244094491" footer="0.23622047244094491"/>
  <pageSetup paperSize="9" scale="5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E93DD-4DD5-4888-82F9-55052D5EF08B}">
  <sheetPr>
    <pageSetUpPr fitToPage="1"/>
  </sheetPr>
  <dimension ref="D1:I31"/>
  <sheetViews>
    <sheetView showGridLines="0" workbookViewId="0">
      <selection activeCell="M19" sqref="M19"/>
    </sheetView>
  </sheetViews>
  <sheetFormatPr defaultColWidth="8.85546875" defaultRowHeight="13.15"/>
  <cols>
    <col min="1" max="3" width="8.85546875" style="836"/>
    <col min="4" max="4" width="38" style="836" customWidth="1"/>
    <col min="5" max="9" width="10.85546875" style="836" bestFit="1" customWidth="1"/>
    <col min="10" max="16384" width="8.85546875" style="836"/>
  </cols>
  <sheetData>
    <row r="1" spans="4:8">
      <c r="D1" s="835"/>
      <c r="E1" s="835"/>
      <c r="F1" s="835"/>
      <c r="G1" s="835"/>
      <c r="H1" s="835"/>
    </row>
    <row r="2" spans="4:8">
      <c r="D2" s="835"/>
      <c r="E2" s="835"/>
      <c r="F2" s="835"/>
      <c r="G2" s="835"/>
      <c r="H2" s="835"/>
    </row>
    <row r="3" spans="4:8">
      <c r="D3" s="837" t="s">
        <v>0</v>
      </c>
      <c r="E3" s="837" t="s">
        <v>44</v>
      </c>
      <c r="F3" s="837" t="s">
        <v>11</v>
      </c>
      <c r="G3" s="837" t="s">
        <v>12</v>
      </c>
      <c r="H3" s="835"/>
    </row>
    <row r="4" spans="4:8">
      <c r="D4" s="838" t="s">
        <v>756</v>
      </c>
      <c r="E4" s="839">
        <f>+'F13'!J25</f>
        <v>47.38997274443819</v>
      </c>
      <c r="F4" s="839">
        <f ca="1">+'F13'!J58</f>
        <v>50.993751698062567</v>
      </c>
      <c r="G4" s="839">
        <f>+'F1 '!N34</f>
        <v>44.858506823442646</v>
      </c>
      <c r="H4" s="835"/>
    </row>
    <row r="5" spans="4:8">
      <c r="D5" s="838" t="s">
        <v>757</v>
      </c>
      <c r="E5" s="839">
        <f>+'F13'!J28</f>
        <v>48.08</v>
      </c>
      <c r="F5" s="839">
        <f>+'F13'!J60</f>
        <v>47.54</v>
      </c>
      <c r="G5" s="839">
        <f>+'F11'!M14</f>
        <v>44.55</v>
      </c>
      <c r="H5" s="835"/>
    </row>
    <row r="6" spans="4:8">
      <c r="D6" s="840" t="s">
        <v>758</v>
      </c>
      <c r="E6" s="841">
        <f>E4-E5</f>
        <v>-0.69002725556180877</v>
      </c>
      <c r="F6" s="841">
        <f t="shared" ref="F6:G6" ca="1" si="0">F4-F5</f>
        <v>3.4537516980625682</v>
      </c>
      <c r="G6" s="841">
        <f t="shared" si="0"/>
        <v>0.30850682344264868</v>
      </c>
      <c r="H6" s="835"/>
    </row>
    <row r="7" spans="4:8">
      <c r="D7" s="835"/>
      <c r="E7" s="842">
        <f>'F1 '!F34-E4</f>
        <v>0</v>
      </c>
      <c r="F7" s="842">
        <f ca="1">'F1 '!I34-F4</f>
        <v>0</v>
      </c>
      <c r="G7" s="842">
        <v>-0.30850682344264868</v>
      </c>
      <c r="H7" s="835"/>
    </row>
    <row r="8" spans="4:8">
      <c r="D8" s="835"/>
      <c r="E8" s="835"/>
      <c r="F8" s="835"/>
      <c r="G8" s="835"/>
      <c r="H8" s="835"/>
    </row>
    <row r="9" spans="4:8">
      <c r="D9" s="835"/>
      <c r="E9" s="835"/>
      <c r="F9" s="835"/>
      <c r="G9" s="835"/>
      <c r="H9" s="835"/>
    </row>
    <row r="10" spans="4:8">
      <c r="D10" s="837" t="s">
        <v>0</v>
      </c>
      <c r="E10" s="837" t="s">
        <v>44</v>
      </c>
      <c r="F10" s="837" t="s">
        <v>11</v>
      </c>
      <c r="G10" s="837" t="s">
        <v>12</v>
      </c>
      <c r="H10" s="837" t="s">
        <v>13</v>
      </c>
    </row>
    <row r="11" spans="4:8">
      <c r="D11" s="840" t="s">
        <v>759</v>
      </c>
      <c r="E11" s="843">
        <v>0</v>
      </c>
      <c r="F11" s="843">
        <f>E14</f>
        <v>-0.69002725556180877</v>
      </c>
      <c r="G11" s="843">
        <f ca="1">F14</f>
        <v>2.7637244425007594</v>
      </c>
      <c r="H11" s="843">
        <f ca="1">+G14</f>
        <v>2.7637244425007594</v>
      </c>
    </row>
    <row r="12" spans="4:8">
      <c r="D12" s="838" t="s">
        <v>760</v>
      </c>
      <c r="E12" s="844">
        <f>+E4</f>
        <v>47.38997274443819</v>
      </c>
      <c r="F12" s="845">
        <f ca="1">+'F13'!J58</f>
        <v>50.993751698062567</v>
      </c>
      <c r="G12" s="845"/>
      <c r="H12" s="844"/>
    </row>
    <row r="13" spans="4:8">
      <c r="D13" s="838" t="s">
        <v>761</v>
      </c>
      <c r="E13" s="844">
        <f>+E5</f>
        <v>48.08</v>
      </c>
      <c r="F13" s="844">
        <f>+'F13'!J60</f>
        <v>47.54</v>
      </c>
      <c r="G13" s="844"/>
      <c r="H13" s="844">
        <f ca="1">H11</f>
        <v>2.7637244425007594</v>
      </c>
    </row>
    <row r="14" spans="4:8">
      <c r="D14" s="840" t="s">
        <v>762</v>
      </c>
      <c r="E14" s="843">
        <f t="shared" ref="E14:F14" si="1">E11+E12-E13</f>
        <v>-0.69002725556180877</v>
      </c>
      <c r="F14" s="843">
        <f t="shared" ca="1" si="1"/>
        <v>2.7637244425007594</v>
      </c>
      <c r="G14" s="843">
        <f ca="1">G11+G12-G13</f>
        <v>2.7637244425007594</v>
      </c>
      <c r="H14" s="843">
        <f t="shared" ref="H14" ca="1" si="2">H11+H12-H13</f>
        <v>0</v>
      </c>
    </row>
    <row r="15" spans="4:8">
      <c r="D15" s="838" t="s">
        <v>763</v>
      </c>
      <c r="E15" s="844">
        <f t="shared" ref="E15:F15" si="3">AVERAGE(E14,E11)</f>
        <v>-0.34501362778090439</v>
      </c>
      <c r="F15" s="844">
        <f t="shared" ca="1" si="3"/>
        <v>1.0368485934694753</v>
      </c>
      <c r="G15" s="844">
        <f ca="1">AVERAGE(G14,G11)</f>
        <v>2.7637244425007594</v>
      </c>
      <c r="H15" s="844">
        <f t="shared" ref="H15" ca="1" si="4">AVERAGE(H14,H11)</f>
        <v>1.3818622212503797</v>
      </c>
    </row>
    <row r="16" spans="4:8">
      <c r="D16" s="838" t="s">
        <v>764</v>
      </c>
      <c r="E16" s="846">
        <f>+Assum!D8</f>
        <v>9.2987671232876712E-2</v>
      </c>
      <c r="F16" s="846">
        <f>+Assum!E8</f>
        <v>0.10065163934426231</v>
      </c>
      <c r="G16" s="846">
        <f>+Assum!F8</f>
        <v>0.1045</v>
      </c>
      <c r="H16" s="846">
        <f>+Assum!G8</f>
        <v>0.1045</v>
      </c>
    </row>
    <row r="17" spans="4:9">
      <c r="D17" s="838" t="s">
        <v>765</v>
      </c>
      <c r="E17" s="844">
        <f t="shared" ref="E17:F17" si="5">E15*E16</f>
        <v>-3.2082013790952837E-2</v>
      </c>
      <c r="F17" s="844">
        <f t="shared" ca="1" si="5"/>
        <v>0.10436051068449528</v>
      </c>
      <c r="G17" s="844">
        <f ca="1">G15*G16</f>
        <v>0.28880920424132933</v>
      </c>
      <c r="H17" s="844">
        <f t="shared" ref="H17" ca="1" si="6">H15*H16</f>
        <v>0.14440460212066467</v>
      </c>
    </row>
    <row r="18" spans="4:9" ht="26.45">
      <c r="D18" s="847" t="s">
        <v>766</v>
      </c>
      <c r="E18" s="1141">
        <f ca="1">SUM(E17:H17)</f>
        <v>0.5054923032555364</v>
      </c>
      <c r="F18" s="1141"/>
      <c r="G18" s="1141"/>
      <c r="H18" s="1141"/>
    </row>
    <row r="19" spans="4:9">
      <c r="D19" s="835"/>
      <c r="E19" s="835"/>
      <c r="F19" s="835"/>
      <c r="G19" s="835"/>
      <c r="H19" s="835"/>
    </row>
    <row r="23" spans="4:9">
      <c r="D23" s="837" t="s">
        <v>0</v>
      </c>
      <c r="E23" s="837" t="s">
        <v>653</v>
      </c>
      <c r="F23" s="837" t="s">
        <v>44</v>
      </c>
      <c r="G23" s="837" t="s">
        <v>11</v>
      </c>
      <c r="H23" s="837" t="s">
        <v>12</v>
      </c>
      <c r="I23" s="837" t="s">
        <v>13</v>
      </c>
    </row>
    <row r="24" spans="4:9">
      <c r="D24" s="840" t="s">
        <v>759</v>
      </c>
      <c r="E24" s="843">
        <v>0</v>
      </c>
      <c r="F24" s="843">
        <f>E27</f>
        <v>0.32</v>
      </c>
      <c r="G24" s="843">
        <f>F27</f>
        <v>0.32</v>
      </c>
      <c r="H24" s="843">
        <f>+G27</f>
        <v>0.32</v>
      </c>
      <c r="I24" s="843">
        <f>+H27</f>
        <v>0.32</v>
      </c>
    </row>
    <row r="25" spans="4:9" ht="26.45">
      <c r="D25" s="847" t="s">
        <v>767</v>
      </c>
      <c r="E25" s="844">
        <v>0.32</v>
      </c>
      <c r="F25" s="844"/>
      <c r="G25" s="844"/>
      <c r="H25" s="844"/>
      <c r="I25" s="848"/>
    </row>
    <row r="26" spans="4:9">
      <c r="D26" s="838" t="s">
        <v>761</v>
      </c>
      <c r="E26" s="844"/>
      <c r="F26" s="844">
        <f>+'F13'!J73</f>
        <v>0</v>
      </c>
      <c r="G26" s="844"/>
      <c r="H26" s="844"/>
      <c r="I26" s="849">
        <f>+I24</f>
        <v>0.32</v>
      </c>
    </row>
    <row r="27" spans="4:9">
      <c r="D27" s="840" t="s">
        <v>762</v>
      </c>
      <c r="E27" s="843">
        <f t="shared" ref="E27:F27" si="7">E24+E25-E26</f>
        <v>0.32</v>
      </c>
      <c r="F27" s="843">
        <f t="shared" si="7"/>
        <v>0.32</v>
      </c>
      <c r="G27" s="843">
        <f>G24+G25-G26</f>
        <v>0.32</v>
      </c>
      <c r="H27" s="843">
        <f t="shared" ref="H27:I27" si="8">H24+H25-H26</f>
        <v>0.32</v>
      </c>
      <c r="I27" s="843">
        <f t="shared" si="8"/>
        <v>0</v>
      </c>
    </row>
    <row r="28" spans="4:9">
      <c r="D28" s="838" t="s">
        <v>763</v>
      </c>
      <c r="E28" s="844">
        <f t="shared" ref="E28:F28" si="9">AVERAGE(E27,E24)</f>
        <v>0.16</v>
      </c>
      <c r="F28" s="844">
        <f t="shared" si="9"/>
        <v>0.32</v>
      </c>
      <c r="G28" s="844">
        <f>AVERAGE(G27,G24)</f>
        <v>0.32</v>
      </c>
      <c r="H28" s="844">
        <f t="shared" ref="H28:I28" si="10">AVERAGE(H27,H24)</f>
        <v>0.32</v>
      </c>
      <c r="I28" s="844">
        <f t="shared" si="10"/>
        <v>0.16</v>
      </c>
    </row>
    <row r="29" spans="4:9">
      <c r="D29" s="838" t="s">
        <v>764</v>
      </c>
      <c r="E29" s="846">
        <v>8.5000000000000006E-2</v>
      </c>
      <c r="F29" s="846">
        <f>+E16</f>
        <v>9.2987671232876712E-2</v>
      </c>
      <c r="G29" s="846">
        <f t="shared" ref="G29:I29" si="11">+F16</f>
        <v>0.10065163934426231</v>
      </c>
      <c r="H29" s="846">
        <f t="shared" si="11"/>
        <v>0.1045</v>
      </c>
      <c r="I29" s="846">
        <f t="shared" si="11"/>
        <v>0.1045</v>
      </c>
    </row>
    <row r="30" spans="4:9">
      <c r="D30" s="838" t="s">
        <v>765</v>
      </c>
      <c r="E30" s="844">
        <f t="shared" ref="E30:F30" si="12">E28*E29</f>
        <v>1.3600000000000001E-2</v>
      </c>
      <c r="F30" s="844">
        <f t="shared" si="12"/>
        <v>2.9756054794520547E-2</v>
      </c>
      <c r="G30" s="844">
        <f>G28*G29</f>
        <v>3.2208524590163941E-2</v>
      </c>
      <c r="H30" s="844">
        <f t="shared" ref="H30:I30" si="13">H28*H29</f>
        <v>3.3439999999999998E-2</v>
      </c>
      <c r="I30" s="844">
        <f t="shared" si="13"/>
        <v>1.6719999999999999E-2</v>
      </c>
    </row>
    <row r="31" spans="4:9" ht="26.45">
      <c r="D31" s="847" t="s">
        <v>766</v>
      </c>
      <c r="E31" s="1142">
        <f>SUM(E30:I30)</f>
        <v>0.12572457938468451</v>
      </c>
      <c r="F31" s="1143"/>
      <c r="G31" s="1143"/>
      <c r="H31" s="1143"/>
      <c r="I31" s="1144"/>
    </row>
  </sheetData>
  <mergeCells count="2">
    <mergeCell ref="E18:H18"/>
    <mergeCell ref="E31:I31"/>
  </mergeCells>
  <printOptions verticalCentered="1"/>
  <pageMargins left="0.23622047244094491" right="0.23622047244094491" top="0.23622047244094491" bottom="0.23622047244094491" header="0.23622047244094491" footer="0.23622047244094491"/>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P69"/>
  <sheetViews>
    <sheetView showGridLines="0" view="pageBreakPreview" topLeftCell="A58" zoomScale="80" zoomScaleNormal="75" zoomScaleSheetLayoutView="80" workbookViewId="0">
      <selection activeCell="L82" sqref="L82"/>
    </sheetView>
  </sheetViews>
  <sheetFormatPr defaultColWidth="9.28515625" defaultRowHeight="13.9"/>
  <cols>
    <col min="1" max="1" width="6.7109375" style="21" customWidth="1"/>
    <col min="2" max="2" width="9.28515625" style="131" customWidth="1"/>
    <col min="3" max="3" width="44.7109375" style="21" bestFit="1" customWidth="1"/>
    <col min="4" max="4" width="12" style="21" customWidth="1"/>
    <col min="5" max="5" width="11.7109375" style="21" customWidth="1"/>
    <col min="6" max="6" width="9.7109375" style="21" bestFit="1" customWidth="1"/>
    <col min="7" max="7" width="14.42578125" style="21" customWidth="1"/>
    <col min="8" max="8" width="12.28515625" style="21" bestFit="1" customWidth="1"/>
    <col min="9" max="9" width="14.42578125" style="21" bestFit="1" customWidth="1"/>
    <col min="10" max="10" width="19.7109375" style="21" customWidth="1"/>
    <col min="11" max="11" width="11.7109375" style="21" customWidth="1"/>
    <col min="12" max="12" width="11" style="21" customWidth="1"/>
    <col min="13" max="13" width="13.7109375" style="21" customWidth="1"/>
    <col min="14" max="14" width="16" style="21" customWidth="1"/>
    <col min="15" max="16384" width="9.28515625" style="21"/>
  </cols>
  <sheetData>
    <row r="2" spans="2:16">
      <c r="C2" s="27"/>
      <c r="D2" s="27"/>
      <c r="E2" s="311" t="str">
        <f>Index!B2</f>
        <v>AMRAVATI POWER TRANSMISSION CO. LTD. (APTCL)</v>
      </c>
      <c r="F2" s="27"/>
      <c r="G2" s="27"/>
      <c r="H2" s="27"/>
      <c r="I2" s="27"/>
    </row>
    <row r="3" spans="2:16" s="23" customFormat="1">
      <c r="C3" s="137"/>
      <c r="D3" s="137"/>
      <c r="E3" s="153" t="s">
        <v>123</v>
      </c>
      <c r="F3" s="137"/>
      <c r="G3" s="137"/>
      <c r="H3" s="137"/>
      <c r="I3" s="137"/>
      <c r="J3" s="78"/>
      <c r="K3" s="78"/>
      <c r="L3" s="78"/>
      <c r="M3" s="78"/>
    </row>
    <row r="4" spans="2:16" s="23" customFormat="1">
      <c r="C4" s="63"/>
      <c r="D4" s="63"/>
      <c r="E4" s="58" t="s">
        <v>768</v>
      </c>
      <c r="F4" s="63"/>
      <c r="G4" s="63"/>
      <c r="H4" s="63"/>
      <c r="I4" s="63"/>
      <c r="J4" s="63"/>
      <c r="K4" s="63"/>
      <c r="L4" s="63"/>
      <c r="M4" s="63"/>
      <c r="N4" s="63"/>
    </row>
    <row r="5" spans="2:16" s="23" customFormat="1">
      <c r="B5" s="58"/>
      <c r="C5" s="58"/>
      <c r="D5" s="58"/>
      <c r="E5" s="58"/>
      <c r="F5" s="58"/>
      <c r="G5" s="58"/>
      <c r="H5" s="58"/>
      <c r="I5" s="58"/>
      <c r="J5" s="63"/>
      <c r="K5" s="63"/>
      <c r="L5" s="63"/>
      <c r="M5" s="63"/>
      <c r="N5" s="63"/>
    </row>
    <row r="6" spans="2:16" s="23" customFormat="1">
      <c r="B6" s="77" t="s">
        <v>44</v>
      </c>
      <c r="C6" s="21"/>
      <c r="D6" s="21"/>
      <c r="E6" s="21"/>
      <c r="F6" s="21"/>
      <c r="G6" s="21"/>
      <c r="H6" s="21"/>
      <c r="I6" s="21"/>
      <c r="J6" s="21"/>
      <c r="K6" s="63"/>
      <c r="L6" s="63"/>
      <c r="M6" s="63"/>
      <c r="N6" s="63"/>
    </row>
    <row r="7" spans="2:16" s="23" customFormat="1">
      <c r="B7" s="77"/>
      <c r="C7" s="21"/>
      <c r="D7" s="21"/>
      <c r="E7" s="21"/>
      <c r="F7" s="21"/>
      <c r="G7" s="21"/>
      <c r="H7" s="21"/>
      <c r="I7" s="21"/>
      <c r="J7" s="21"/>
      <c r="K7" s="63"/>
      <c r="L7" s="63"/>
      <c r="M7" s="63"/>
      <c r="N7" s="63"/>
    </row>
    <row r="8" spans="2:16" s="23" customFormat="1">
      <c r="B8" s="131"/>
      <c r="C8" s="21"/>
      <c r="D8" s="21"/>
      <c r="E8" s="21"/>
      <c r="F8" s="21"/>
      <c r="G8" s="21"/>
      <c r="H8" s="21"/>
      <c r="I8" s="26" t="s">
        <v>194</v>
      </c>
      <c r="J8" s="21"/>
      <c r="K8" s="63"/>
      <c r="L8" s="63"/>
      <c r="M8" s="63"/>
      <c r="N8" s="63"/>
    </row>
    <row r="9" spans="2:16" s="23" customFormat="1" ht="41.45">
      <c r="B9" s="80" t="s">
        <v>9</v>
      </c>
      <c r="C9" s="309" t="s">
        <v>10</v>
      </c>
      <c r="D9" s="80" t="s">
        <v>197</v>
      </c>
      <c r="E9" s="80" t="s">
        <v>59</v>
      </c>
      <c r="F9" s="80" t="s">
        <v>769</v>
      </c>
      <c r="G9" s="80" t="s">
        <v>770</v>
      </c>
      <c r="H9" s="80" t="s">
        <v>771</v>
      </c>
      <c r="I9" s="80" t="s">
        <v>772</v>
      </c>
      <c r="J9" s="80" t="s">
        <v>773</v>
      </c>
      <c r="K9" s="63"/>
      <c r="L9" s="63"/>
      <c r="M9" s="63"/>
      <c r="N9" s="63"/>
    </row>
    <row r="10" spans="2:16" s="23" customFormat="1">
      <c r="B10" s="51"/>
      <c r="C10" s="28"/>
      <c r="D10" s="28"/>
      <c r="E10" s="28"/>
      <c r="F10" s="28"/>
      <c r="G10" s="28"/>
      <c r="H10" s="28"/>
      <c r="I10" s="28"/>
      <c r="J10" s="28"/>
      <c r="K10" s="63"/>
      <c r="L10" s="63"/>
      <c r="M10" s="63"/>
      <c r="N10" s="63"/>
    </row>
    <row r="11" spans="2:16" s="23" customFormat="1">
      <c r="B11" s="139">
        <v>1</v>
      </c>
      <c r="C11" s="140" t="s">
        <v>216</v>
      </c>
      <c r="D11" s="570">
        <f>+'F1 '!E10</f>
        <v>5.0937656000000011</v>
      </c>
      <c r="E11" s="570">
        <f>+'F1 '!F10</f>
        <v>5.1934708919999997</v>
      </c>
      <c r="F11" s="710">
        <f>E11-D11</f>
        <v>9.9705291999998558E-2</v>
      </c>
      <c r="G11" s="711"/>
      <c r="H11" s="710">
        <f>D11-E11</f>
        <v>-9.9705291999998558E-2</v>
      </c>
      <c r="I11" s="711"/>
      <c r="J11" s="710">
        <f>E11+H11*2/3</f>
        <v>5.127000697333334</v>
      </c>
      <c r="K11" s="714"/>
      <c r="L11" s="714"/>
      <c r="M11" s="63"/>
      <c r="N11" s="714"/>
      <c r="O11" s="815"/>
      <c r="P11" s="815"/>
    </row>
    <row r="12" spans="2:16" s="23" customFormat="1">
      <c r="B12" s="139">
        <f>+B11+1</f>
        <v>2</v>
      </c>
      <c r="C12" s="28" t="s">
        <v>217</v>
      </c>
      <c r="D12" s="570">
        <f>+'F1 '!E11</f>
        <v>14.27</v>
      </c>
      <c r="E12" s="570">
        <f>+'F1 '!F11</f>
        <v>14.265960244740002</v>
      </c>
      <c r="F12" s="710">
        <f t="shared" ref="F12:F23" si="0">E12-D12</f>
        <v>-4.0397552599973352E-3</v>
      </c>
      <c r="G12" s="28"/>
      <c r="H12" s="28"/>
      <c r="I12" s="28"/>
      <c r="J12" s="570">
        <f>+E12</f>
        <v>14.265960244740002</v>
      </c>
      <c r="K12" s="714"/>
      <c r="L12" s="63"/>
      <c r="M12" s="63"/>
      <c r="N12" s="63"/>
    </row>
    <row r="13" spans="2:16" s="23" customFormat="1">
      <c r="B13" s="139">
        <f t="shared" ref="B13:B25" si="1">+B12+1</f>
        <v>3</v>
      </c>
      <c r="C13" s="140" t="s">
        <v>774</v>
      </c>
      <c r="D13" s="570">
        <f>+'F1 '!E12</f>
        <v>9.3574999999999999</v>
      </c>
      <c r="E13" s="570">
        <f>+'F1 '!F12</f>
        <v>9.9388085703515578</v>
      </c>
      <c r="F13" s="710">
        <f t="shared" si="0"/>
        <v>0.58130857035155792</v>
      </c>
      <c r="G13" s="28"/>
      <c r="H13" s="28"/>
      <c r="I13" s="28"/>
      <c r="J13" s="570">
        <f>+E13</f>
        <v>9.9388085703515578</v>
      </c>
      <c r="K13" s="714"/>
      <c r="L13" s="63"/>
      <c r="M13" s="63"/>
      <c r="N13" s="63"/>
    </row>
    <row r="14" spans="2:16" s="23" customFormat="1">
      <c r="B14" s="139">
        <f t="shared" si="1"/>
        <v>4</v>
      </c>
      <c r="C14" s="141" t="s">
        <v>775</v>
      </c>
      <c r="D14" s="570">
        <f>+'F1 '!E13</f>
        <v>0.86309027910000002</v>
      </c>
      <c r="E14" s="570">
        <f>+'F1 '!F13</f>
        <v>0.84956148551929178</v>
      </c>
      <c r="F14" s="710">
        <f t="shared" si="0"/>
        <v>-1.3528793580708243E-2</v>
      </c>
      <c r="G14" s="28"/>
      <c r="H14" s="710">
        <f>-E14</f>
        <v>-0.84956148551929178</v>
      </c>
      <c r="I14" s="711"/>
      <c r="J14" s="710">
        <f>E14+H14*2/3</f>
        <v>0.28318716183976389</v>
      </c>
      <c r="K14" s="714"/>
      <c r="L14" s="714"/>
      <c r="M14" s="63"/>
      <c r="N14" s="63"/>
    </row>
    <row r="15" spans="2:16" s="23" customFormat="1">
      <c r="B15" s="139">
        <f t="shared" si="1"/>
        <v>5</v>
      </c>
      <c r="C15" s="140" t="s">
        <v>161</v>
      </c>
      <c r="D15" s="570">
        <f>+'F1 '!E14</f>
        <v>0</v>
      </c>
      <c r="E15" s="570">
        <f>+'F1 '!F14</f>
        <v>0</v>
      </c>
      <c r="F15" s="710">
        <f t="shared" si="0"/>
        <v>0</v>
      </c>
      <c r="G15" s="28"/>
      <c r="H15" s="28"/>
      <c r="I15" s="28"/>
      <c r="J15" s="570">
        <f>+E15</f>
        <v>0</v>
      </c>
      <c r="K15" s="714"/>
      <c r="L15" s="63"/>
      <c r="M15" s="63"/>
      <c r="N15" s="63"/>
    </row>
    <row r="16" spans="2:16" s="23" customFormat="1">
      <c r="B16" s="139">
        <f t="shared" si="1"/>
        <v>6</v>
      </c>
      <c r="C16" s="141" t="s">
        <v>776</v>
      </c>
      <c r="D16" s="570">
        <f>+'F1 '!E15</f>
        <v>0.68</v>
      </c>
      <c r="E16" s="570">
        <f>+'F1 '!F15</f>
        <v>0.67545011075000005</v>
      </c>
      <c r="F16" s="710">
        <f t="shared" si="0"/>
        <v>-4.5498892499999943E-3</v>
      </c>
      <c r="G16" s="28"/>
      <c r="H16" s="28"/>
      <c r="I16" s="28"/>
      <c r="J16" s="570">
        <f>+E16</f>
        <v>0.67545011075000005</v>
      </c>
      <c r="K16" s="714"/>
      <c r="L16" s="63"/>
      <c r="M16" s="63"/>
      <c r="N16" s="63"/>
    </row>
    <row r="17" spans="2:14" s="23" customFormat="1">
      <c r="B17" s="139">
        <f t="shared" si="1"/>
        <v>7</v>
      </c>
      <c r="C17" s="143" t="s">
        <v>220</v>
      </c>
      <c r="D17" s="694">
        <f>SUM(D11:D16)</f>
        <v>30.264355879100002</v>
      </c>
      <c r="E17" s="694">
        <f>SUM(E11:E16)</f>
        <v>30.92325130336085</v>
      </c>
      <c r="F17" s="694">
        <f t="shared" ref="F17" si="2">SUM(F11:F16)</f>
        <v>0.6588954242608509</v>
      </c>
      <c r="G17" s="28"/>
      <c r="H17" s="28"/>
      <c r="I17" s="28"/>
      <c r="J17" s="694">
        <f t="shared" ref="J17" si="3">SUM(J11:J16)</f>
        <v>30.290406785014657</v>
      </c>
      <c r="K17" s="63"/>
      <c r="L17" s="63"/>
      <c r="M17" s="63"/>
      <c r="N17" s="63"/>
    </row>
    <row r="18" spans="2:14" s="23" customFormat="1">
      <c r="B18" s="139">
        <f t="shared" si="1"/>
        <v>8</v>
      </c>
      <c r="C18" s="140" t="s">
        <v>777</v>
      </c>
      <c r="D18" s="570">
        <f>+'F1 '!E17</f>
        <v>11.484308736217136</v>
      </c>
      <c r="E18" s="570">
        <f>+'F1 '!F17</f>
        <v>12.715078529437115</v>
      </c>
      <c r="F18" s="710">
        <f t="shared" si="0"/>
        <v>1.230769793219979</v>
      </c>
      <c r="G18" s="28"/>
      <c r="H18" s="28"/>
      <c r="I18" s="28"/>
      <c r="J18" s="570">
        <f>+E18</f>
        <v>12.715078529437115</v>
      </c>
      <c r="K18" s="714"/>
      <c r="L18" s="63"/>
      <c r="M18" s="63"/>
      <c r="N18" s="63"/>
    </row>
    <row r="19" spans="2:14" s="23" customFormat="1">
      <c r="B19" s="139">
        <f t="shared" si="1"/>
        <v>9</v>
      </c>
      <c r="C19" s="143" t="s">
        <v>222</v>
      </c>
      <c r="D19" s="694">
        <f>+D17+D18</f>
        <v>41.748664615317139</v>
      </c>
      <c r="E19" s="694">
        <f>+E17+E18</f>
        <v>43.638329832797965</v>
      </c>
      <c r="F19" s="694">
        <f t="shared" ref="F19" si="4">+F17+F18</f>
        <v>1.8896652174808299</v>
      </c>
      <c r="G19" s="28"/>
      <c r="H19" s="28"/>
      <c r="I19" s="28"/>
      <c r="J19" s="694">
        <f t="shared" ref="J19" si="5">+J17+J18</f>
        <v>43.005485314451775</v>
      </c>
      <c r="K19" s="63"/>
      <c r="L19" s="63"/>
      <c r="M19" s="63"/>
      <c r="N19" s="63"/>
    </row>
    <row r="20" spans="2:14" s="23" customFormat="1">
      <c r="B20" s="139">
        <f t="shared" si="1"/>
        <v>10</v>
      </c>
      <c r="C20" s="140" t="s">
        <v>223</v>
      </c>
      <c r="D20" s="570">
        <f>+'F1 '!E19</f>
        <v>0.25</v>
      </c>
      <c r="E20" s="570">
        <f>+'F1 '!F19</f>
        <v>0.21901257001359267</v>
      </c>
      <c r="F20" s="710">
        <f t="shared" si="0"/>
        <v>-3.0987429986407328E-2</v>
      </c>
      <c r="G20" s="28"/>
      <c r="H20" s="28"/>
      <c r="I20" s="28"/>
      <c r="J20" s="570">
        <f>+E20</f>
        <v>0.21901257001359267</v>
      </c>
      <c r="K20" s="714"/>
      <c r="L20" s="63"/>
      <c r="M20" s="63"/>
      <c r="N20" s="63"/>
    </row>
    <row r="21" spans="2:14" s="23" customFormat="1">
      <c r="B21" s="139">
        <f t="shared" si="1"/>
        <v>11</v>
      </c>
      <c r="C21" s="140" t="s">
        <v>224</v>
      </c>
      <c r="D21" s="570">
        <f>+'F1 '!E20</f>
        <v>0</v>
      </c>
      <c r="E21" s="570">
        <f>+'F1 '!F20</f>
        <v>0</v>
      </c>
      <c r="F21" s="710">
        <f t="shared" si="0"/>
        <v>0</v>
      </c>
      <c r="G21" s="28"/>
      <c r="H21" s="28"/>
      <c r="I21" s="28"/>
      <c r="J21" s="28"/>
      <c r="K21" s="63"/>
      <c r="L21" s="63"/>
      <c r="M21" s="63"/>
      <c r="N21" s="63"/>
    </row>
    <row r="22" spans="2:14" s="23" customFormat="1">
      <c r="B22" s="139">
        <f t="shared" si="1"/>
        <v>12</v>
      </c>
      <c r="C22" s="143" t="s">
        <v>229</v>
      </c>
      <c r="D22" s="694">
        <f>+D19-D20-D21</f>
        <v>41.498664615317139</v>
      </c>
      <c r="E22" s="694">
        <f>+E19-E20-E21</f>
        <v>43.419317262784375</v>
      </c>
      <c r="F22" s="694">
        <f t="shared" ref="F22" si="6">+F19-F20-F21</f>
        <v>1.9206526474672372</v>
      </c>
      <c r="G22" s="28"/>
      <c r="H22" s="28"/>
      <c r="I22" s="28"/>
      <c r="J22" s="694">
        <f t="shared" ref="J22" si="7">+J19-J20-J21</f>
        <v>42.786472744438186</v>
      </c>
      <c r="K22" s="63"/>
      <c r="L22" s="63"/>
      <c r="M22" s="63"/>
      <c r="N22" s="63"/>
    </row>
    <row r="23" spans="2:14" s="23" customFormat="1" ht="46.9">
      <c r="B23" s="139">
        <f t="shared" si="1"/>
        <v>13</v>
      </c>
      <c r="C23" s="622" t="s">
        <v>230</v>
      </c>
      <c r="D23" s="570">
        <f>+'F1 '!E26</f>
        <v>3.96</v>
      </c>
      <c r="E23" s="570">
        <f>+'F1 '!F26</f>
        <v>3.96</v>
      </c>
      <c r="F23" s="710">
        <f t="shared" si="0"/>
        <v>0</v>
      </c>
      <c r="G23" s="28"/>
      <c r="H23" s="28"/>
      <c r="I23" s="28"/>
      <c r="J23" s="570">
        <f>+E23</f>
        <v>3.96</v>
      </c>
      <c r="K23" s="714"/>
      <c r="L23" s="63"/>
      <c r="M23" s="63"/>
      <c r="N23" s="63"/>
    </row>
    <row r="24" spans="2:14" s="23" customFormat="1" ht="15.6">
      <c r="B24" s="139">
        <f t="shared" si="1"/>
        <v>14</v>
      </c>
      <c r="C24" s="622" t="s">
        <v>778</v>
      </c>
      <c r="D24" s="570"/>
      <c r="E24" s="570">
        <f>+'F1 '!F24</f>
        <v>0.64349999999999996</v>
      </c>
      <c r="F24" s="710"/>
      <c r="G24" s="28"/>
      <c r="H24" s="28"/>
      <c r="I24" s="28"/>
      <c r="J24" s="570">
        <f>+E24</f>
        <v>0.64349999999999996</v>
      </c>
      <c r="K24" s="714"/>
      <c r="L24" s="63"/>
      <c r="M24" s="63"/>
      <c r="N24" s="63"/>
    </row>
    <row r="25" spans="2:14" s="23" customFormat="1" ht="27.6">
      <c r="B25" s="139">
        <f t="shared" si="1"/>
        <v>15</v>
      </c>
      <c r="C25" s="144" t="s">
        <v>779</v>
      </c>
      <c r="D25" s="694">
        <f>+D22+D23-0.01</f>
        <v>45.448664615317142</v>
      </c>
      <c r="E25" s="694">
        <f>+E22+E23+E24</f>
        <v>48.022817262784379</v>
      </c>
      <c r="F25" s="694">
        <f>+F22+F23</f>
        <v>1.9206526474672372</v>
      </c>
      <c r="G25" s="28"/>
      <c r="H25" s="28"/>
      <c r="I25" s="28"/>
      <c r="J25" s="694">
        <f>+J22+J23+J24</f>
        <v>47.38997274443819</v>
      </c>
      <c r="K25" s="813"/>
      <c r="L25" s="63"/>
      <c r="M25" s="63"/>
      <c r="N25" s="63"/>
    </row>
    <row r="26" spans="2:14" s="23" customFormat="1">
      <c r="B26" s="142"/>
      <c r="C26" s="144"/>
      <c r="D26" s="694"/>
      <c r="E26" s="694"/>
      <c r="F26" s="694"/>
      <c r="G26" s="28"/>
      <c r="H26" s="28"/>
      <c r="I26" s="28"/>
      <c r="J26" s="694"/>
      <c r="K26" s="63"/>
      <c r="L26" s="63"/>
      <c r="M26" s="63"/>
      <c r="N26" s="63"/>
    </row>
    <row r="27" spans="2:14" s="23" customFormat="1">
      <c r="B27" s="145"/>
      <c r="C27" s="143"/>
      <c r="D27" s="28"/>
      <c r="E27" s="28"/>
      <c r="F27" s="28"/>
      <c r="G27" s="28"/>
      <c r="H27" s="28"/>
      <c r="I27" s="28"/>
      <c r="J27" s="28"/>
      <c r="K27" s="63"/>
      <c r="L27" s="63"/>
      <c r="M27" s="63"/>
      <c r="N27" s="63"/>
    </row>
    <row r="28" spans="2:14" s="23" customFormat="1">
      <c r="B28" s="145">
        <f>+B25+1</f>
        <v>16</v>
      </c>
      <c r="C28" s="146" t="s">
        <v>780</v>
      </c>
      <c r="D28" s="694">
        <f>+SUM(D29:D31)</f>
        <v>48.07</v>
      </c>
      <c r="E28" s="694">
        <f>+SUM(E29:E31)</f>
        <v>48.08</v>
      </c>
      <c r="F28" s="710">
        <f t="shared" ref="F28:F29" si="8">E28-D28</f>
        <v>9.9999999999980105E-3</v>
      </c>
      <c r="G28" s="28"/>
      <c r="H28" s="28"/>
      <c r="I28" s="28"/>
      <c r="J28" s="694">
        <f>+SUM(J29:J31)</f>
        <v>48.08</v>
      </c>
      <c r="K28" s="63"/>
      <c r="L28" s="63"/>
      <c r="M28" s="63"/>
      <c r="N28" s="63"/>
    </row>
    <row r="29" spans="2:14" s="23" customFormat="1" ht="16.5" customHeight="1">
      <c r="B29" s="147" t="s">
        <v>263</v>
      </c>
      <c r="C29" s="148" t="s">
        <v>781</v>
      </c>
      <c r="D29" s="570">
        <f>+'F11'!D14</f>
        <v>48.07</v>
      </c>
      <c r="E29" s="570">
        <f>+'F11'!E14</f>
        <v>48.08</v>
      </c>
      <c r="F29" s="710">
        <f t="shared" si="8"/>
        <v>9.9999999999980105E-3</v>
      </c>
      <c r="G29" s="28"/>
      <c r="H29" s="28"/>
      <c r="I29" s="28"/>
      <c r="J29" s="570">
        <f>+E29</f>
        <v>48.08</v>
      </c>
      <c r="K29" s="63"/>
      <c r="L29" s="63"/>
      <c r="M29" s="63"/>
      <c r="N29" s="63"/>
    </row>
    <row r="30" spans="2:14" s="23" customFormat="1">
      <c r="B30" s="147" t="s">
        <v>270</v>
      </c>
      <c r="C30" s="148" t="s">
        <v>782</v>
      </c>
      <c r="D30" s="28"/>
      <c r="E30" s="28"/>
      <c r="F30" s="28"/>
      <c r="G30" s="28"/>
      <c r="H30" s="28"/>
      <c r="I30" s="28"/>
      <c r="J30" s="28"/>
      <c r="K30" s="63"/>
      <c r="L30" s="63"/>
      <c r="M30" s="63"/>
      <c r="N30" s="63"/>
    </row>
    <row r="31" spans="2:14" s="23" customFormat="1">
      <c r="B31" s="147" t="s">
        <v>273</v>
      </c>
      <c r="C31" s="148" t="s">
        <v>783</v>
      </c>
      <c r="D31" s="28"/>
      <c r="E31" s="28"/>
      <c r="F31" s="28"/>
      <c r="G31" s="28"/>
      <c r="H31" s="28"/>
      <c r="I31" s="28"/>
      <c r="J31" s="28"/>
      <c r="K31" s="63"/>
      <c r="L31" s="63"/>
      <c r="M31" s="63"/>
      <c r="N31" s="63"/>
    </row>
    <row r="32" spans="2:14" s="23" customFormat="1">
      <c r="B32" s="147" t="s">
        <v>437</v>
      </c>
      <c r="C32" s="148" t="s">
        <v>437</v>
      </c>
      <c r="D32" s="28"/>
      <c r="E32" s="28"/>
      <c r="F32" s="28"/>
      <c r="G32" s="28"/>
      <c r="H32" s="28"/>
      <c r="I32" s="28"/>
      <c r="J32" s="28"/>
      <c r="K32" s="63"/>
      <c r="L32" s="63"/>
      <c r="M32" s="63"/>
      <c r="N32" s="63"/>
    </row>
    <row r="33" spans="2:14" s="23" customFormat="1">
      <c r="B33" s="147"/>
      <c r="C33" s="148"/>
      <c r="D33" s="28"/>
      <c r="E33" s="28"/>
      <c r="F33" s="28"/>
      <c r="G33" s="28"/>
      <c r="H33" s="28"/>
      <c r="I33" s="28"/>
      <c r="J33" s="28"/>
      <c r="K33" s="63"/>
      <c r="L33" s="63"/>
      <c r="M33" s="63"/>
      <c r="N33" s="63"/>
    </row>
    <row r="34" spans="2:14" s="23" customFormat="1">
      <c r="B34" s="145">
        <f>+B28+1</f>
        <v>17</v>
      </c>
      <c r="C34" s="146" t="s">
        <v>784</v>
      </c>
      <c r="D34" s="709">
        <f>+D25-D28</f>
        <v>-2.6213353846828582</v>
      </c>
      <c r="E34" s="709">
        <f>+E25-E28</f>
        <v>-5.7182737215619284E-2</v>
      </c>
      <c r="F34" s="712">
        <f t="shared" ref="F34" si="9">E34-D34</f>
        <v>2.5641526474672389</v>
      </c>
      <c r="G34" s="32"/>
      <c r="H34" s="32"/>
      <c r="I34" s="32"/>
      <c r="J34" s="709">
        <f>+J25-J28</f>
        <v>-0.69002725556180877</v>
      </c>
      <c r="K34" s="63"/>
      <c r="L34" s="63"/>
      <c r="M34" s="63"/>
      <c r="N34" s="63"/>
    </row>
    <row r="35" spans="2:14" s="23" customFormat="1">
      <c r="B35" s="58"/>
      <c r="D35" s="58"/>
      <c r="E35" s="58"/>
      <c r="F35" s="58"/>
      <c r="G35" s="58"/>
      <c r="H35" s="58"/>
      <c r="I35" s="58"/>
      <c r="J35" s="63"/>
      <c r="K35" s="63"/>
      <c r="L35" s="63"/>
      <c r="M35" s="63"/>
      <c r="N35" s="63"/>
    </row>
    <row r="36" spans="2:14" s="23" customFormat="1">
      <c r="B36" s="58"/>
      <c r="C36" s="58"/>
      <c r="D36" s="58"/>
      <c r="E36" s="58"/>
      <c r="F36" s="58"/>
      <c r="G36" s="58"/>
      <c r="H36" s="58"/>
      <c r="I36" s="58"/>
      <c r="J36" s="63"/>
      <c r="K36" s="63"/>
      <c r="L36" s="63"/>
      <c r="M36" s="63"/>
      <c r="N36" s="63"/>
    </row>
    <row r="37" spans="2:14">
      <c r="B37" s="77" t="s">
        <v>11</v>
      </c>
    </row>
    <row r="38" spans="2:14">
      <c r="B38" s="77"/>
    </row>
    <row r="39" spans="2:14">
      <c r="I39" s="26" t="s">
        <v>194</v>
      </c>
    </row>
    <row r="40" spans="2:14" ht="48.75" customHeight="1">
      <c r="B40" s="80" t="s">
        <v>9</v>
      </c>
      <c r="C40" s="309" t="s">
        <v>10</v>
      </c>
      <c r="D40" s="80" t="s">
        <v>197</v>
      </c>
      <c r="E40" s="80" t="s">
        <v>59</v>
      </c>
      <c r="F40" s="80" t="s">
        <v>769</v>
      </c>
      <c r="G40" s="80" t="s">
        <v>770</v>
      </c>
      <c r="H40" s="80" t="s">
        <v>771</v>
      </c>
      <c r="I40" s="80" t="s">
        <v>772</v>
      </c>
      <c r="J40" s="80" t="s">
        <v>773</v>
      </c>
    </row>
    <row r="41" spans="2:14">
      <c r="B41" s="51"/>
      <c r="C41" s="28"/>
      <c r="D41" s="28"/>
      <c r="E41" s="28"/>
      <c r="F41" s="28"/>
      <c r="G41" s="28"/>
      <c r="H41" s="28"/>
      <c r="I41" s="28"/>
      <c r="J41" s="28"/>
    </row>
    <row r="42" spans="2:14">
      <c r="B42" s="139">
        <v>1</v>
      </c>
      <c r="C42" s="140" t="s">
        <v>216</v>
      </c>
      <c r="D42" s="570">
        <f>+'F1 '!H10</f>
        <v>5.2788304000000004</v>
      </c>
      <c r="E42" s="570">
        <f>+'F1 '!I10</f>
        <v>5.3974836430000002</v>
      </c>
      <c r="F42" s="710">
        <f t="shared" ref="F42" si="10">E42-D42</f>
        <v>0.1186532429999998</v>
      </c>
      <c r="G42" s="28"/>
      <c r="H42" s="710">
        <f>D42-E42</f>
        <v>-0.1186532429999998</v>
      </c>
      <c r="I42" s="711"/>
      <c r="J42" s="710">
        <f>E42+H42*2/3</f>
        <v>5.3183814810000003</v>
      </c>
      <c r="L42" s="786"/>
      <c r="M42" s="786"/>
      <c r="N42" s="786"/>
    </row>
    <row r="43" spans="2:14">
      <c r="B43" s="139">
        <f>+B42+1</f>
        <v>2</v>
      </c>
      <c r="C43" s="28" t="s">
        <v>217</v>
      </c>
      <c r="D43" s="570">
        <f>+'F1 '!H11</f>
        <v>14.266675963755752</v>
      </c>
      <c r="E43" s="570">
        <f>+'F1 '!I11</f>
        <v>14.266675963755752</v>
      </c>
      <c r="F43" s="710">
        <f t="shared" ref="F43:F45" si="11">E43-D43</f>
        <v>0</v>
      </c>
      <c r="G43" s="28"/>
      <c r="H43" s="28"/>
      <c r="I43" s="28"/>
      <c r="J43" s="570">
        <f>+E43</f>
        <v>14.266675963755752</v>
      </c>
    </row>
    <row r="44" spans="2:14">
      <c r="B44" s="139">
        <f t="shared" ref="B44:B58" si="12">+B43+1</f>
        <v>3</v>
      </c>
      <c r="C44" s="140" t="s">
        <v>774</v>
      </c>
      <c r="D44" s="570">
        <f>+'F1 '!H12</f>
        <v>7.9306662018122127</v>
      </c>
      <c r="E44" s="570">
        <f>+'F1 '!I12</f>
        <v>9.5026872818952182</v>
      </c>
      <c r="F44" s="710">
        <f t="shared" si="11"/>
        <v>1.5720210800830055</v>
      </c>
      <c r="G44" s="28"/>
      <c r="H44" s="28"/>
      <c r="I44" s="28"/>
      <c r="J44" s="570">
        <f>+E44</f>
        <v>9.5026872818952182</v>
      </c>
    </row>
    <row r="45" spans="2:14">
      <c r="B45" s="139">
        <f t="shared" si="12"/>
        <v>4</v>
      </c>
      <c r="C45" s="141" t="s">
        <v>775</v>
      </c>
      <c r="D45" s="570">
        <f>+'F1 '!H13</f>
        <v>0.88545578940000014</v>
      </c>
      <c r="E45" s="570">
        <f>+'F1 '!I13</f>
        <v>0.91433992170397693</v>
      </c>
      <c r="F45" s="710">
        <f t="shared" si="11"/>
        <v>2.8884132303976795E-2</v>
      </c>
      <c r="G45" s="28"/>
      <c r="H45" s="710">
        <f>-E45</f>
        <v>-0.91433992170397693</v>
      </c>
      <c r="I45" s="711"/>
      <c r="J45" s="710">
        <f>E45+H45*2/3</f>
        <v>0.30477997390132561</v>
      </c>
    </row>
    <row r="46" spans="2:14">
      <c r="B46" s="139">
        <f t="shared" si="12"/>
        <v>5</v>
      </c>
      <c r="C46" s="140" t="s">
        <v>161</v>
      </c>
      <c r="D46" s="570">
        <f>+'F1 '!H14</f>
        <v>0</v>
      </c>
      <c r="E46" s="570">
        <f>+'F1 '!I14</f>
        <v>0</v>
      </c>
      <c r="F46" s="710">
        <f t="shared" ref="F46:F47" si="13">E46-D46</f>
        <v>0</v>
      </c>
      <c r="G46" s="28"/>
      <c r="H46" s="28"/>
      <c r="I46" s="28"/>
      <c r="J46" s="570">
        <f>+E46</f>
        <v>0</v>
      </c>
    </row>
    <row r="47" spans="2:14">
      <c r="B47" s="139">
        <f t="shared" si="12"/>
        <v>6</v>
      </c>
      <c r="C47" s="141" t="s">
        <v>776</v>
      </c>
      <c r="D47" s="570">
        <f>+'F1 '!H15</f>
        <v>0.68</v>
      </c>
      <c r="E47" s="570">
        <f>+'F1 '!I15</f>
        <v>0.67545011075000005</v>
      </c>
      <c r="F47" s="710">
        <f t="shared" si="13"/>
        <v>-4.5498892499999943E-3</v>
      </c>
      <c r="G47" s="28"/>
      <c r="H47" s="28"/>
      <c r="I47" s="28"/>
      <c r="J47" s="570">
        <f>+E47</f>
        <v>0.67545011075000005</v>
      </c>
    </row>
    <row r="48" spans="2:14">
      <c r="B48" s="139">
        <f t="shared" si="12"/>
        <v>7</v>
      </c>
      <c r="C48" s="143" t="s">
        <v>220</v>
      </c>
      <c r="D48" s="694">
        <f>SUM(D42:D47)</f>
        <v>29.041628354967965</v>
      </c>
      <c r="E48" s="694">
        <f t="shared" ref="E48:F48" si="14">SUM(E42:E47)</f>
        <v>30.756636921104949</v>
      </c>
      <c r="F48" s="694">
        <f t="shared" si="14"/>
        <v>1.715008566136982</v>
      </c>
      <c r="G48" s="28"/>
      <c r="H48" s="28"/>
      <c r="I48" s="28"/>
      <c r="J48" s="694">
        <f t="shared" ref="J48" si="15">SUM(J42:J47)</f>
        <v>30.067974811302292</v>
      </c>
    </row>
    <row r="49" spans="2:11">
      <c r="B49" s="139">
        <f t="shared" si="12"/>
        <v>8</v>
      </c>
      <c r="C49" s="140" t="s">
        <v>777</v>
      </c>
      <c r="D49" s="570">
        <f>+'F1 '!H17</f>
        <v>11.484308736217136</v>
      </c>
      <c r="E49" s="570">
        <f>+'F1 '!I17</f>
        <v>12.715201801340662</v>
      </c>
      <c r="F49" s="710">
        <f t="shared" ref="F49" si="16">E49-D49</f>
        <v>1.2308930651235261</v>
      </c>
      <c r="G49" s="28"/>
      <c r="H49" s="28"/>
      <c r="I49" s="28"/>
      <c r="J49" s="570">
        <f>+E49</f>
        <v>12.715201801340662</v>
      </c>
    </row>
    <row r="50" spans="2:11">
      <c r="B50" s="139">
        <f t="shared" si="12"/>
        <v>9</v>
      </c>
      <c r="C50" s="143" t="s">
        <v>222</v>
      </c>
      <c r="D50" s="694">
        <f>+D48+D49-0.01</f>
        <v>40.515937091185101</v>
      </c>
      <c r="E50" s="694">
        <f t="shared" ref="E50:F50" si="17">+E48+E49</f>
        <v>43.471838722445611</v>
      </c>
      <c r="F50" s="694">
        <f t="shared" si="17"/>
        <v>2.945901631260508</v>
      </c>
      <c r="G50" s="32"/>
      <c r="H50" s="32"/>
      <c r="I50" s="32"/>
      <c r="J50" s="694">
        <f t="shared" ref="J50" si="18">+J48+J49</f>
        <v>42.783176612642954</v>
      </c>
    </row>
    <row r="51" spans="2:11">
      <c r="B51" s="139">
        <f t="shared" si="12"/>
        <v>10</v>
      </c>
      <c r="C51" s="140" t="s">
        <v>223</v>
      </c>
      <c r="D51" s="570">
        <f>+'F1 '!H19</f>
        <v>0.31</v>
      </c>
      <c r="E51" s="570">
        <f>+'F1 '!I19</f>
        <v>0.39759721094031103</v>
      </c>
      <c r="F51" s="710">
        <f t="shared" ref="F51" si="19">E51-D51</f>
        <v>8.7597210940311032E-2</v>
      </c>
      <c r="G51" s="28"/>
      <c r="H51" s="28"/>
      <c r="I51" s="28"/>
      <c r="J51" s="570">
        <f>+E51</f>
        <v>0.39759721094031103</v>
      </c>
    </row>
    <row r="52" spans="2:11">
      <c r="B52" s="139">
        <f t="shared" si="12"/>
        <v>11</v>
      </c>
      <c r="C52" s="140" t="s">
        <v>224</v>
      </c>
      <c r="D52" s="28"/>
      <c r="E52" s="28"/>
      <c r="F52" s="28"/>
      <c r="G52" s="28"/>
      <c r="H52" s="28"/>
      <c r="I52" s="28"/>
      <c r="J52" s="28"/>
    </row>
    <row r="53" spans="2:11" ht="42" customHeight="1">
      <c r="B53" s="139">
        <f t="shared" si="12"/>
        <v>12</v>
      </c>
      <c r="C53" s="143" t="s">
        <v>229</v>
      </c>
      <c r="D53" s="694">
        <f>+D50-D51-D52</f>
        <v>40.205937091185099</v>
      </c>
      <c r="E53" s="694">
        <f t="shared" ref="E53:F53" si="20">+E50-E51-E52</f>
        <v>43.074241511505299</v>
      </c>
      <c r="F53" s="694">
        <f t="shared" si="20"/>
        <v>2.8583044203201968</v>
      </c>
      <c r="G53" s="28"/>
      <c r="H53" s="28"/>
      <c r="I53" s="28"/>
      <c r="J53" s="694">
        <f t="shared" ref="J53" si="21">+J50-J51-J52</f>
        <v>42.385579401702643</v>
      </c>
    </row>
    <row r="54" spans="2:11" ht="46.9">
      <c r="B54" s="139">
        <f t="shared" si="12"/>
        <v>13</v>
      </c>
      <c r="C54" s="622" t="s">
        <v>230</v>
      </c>
      <c r="D54" s="570">
        <f>+'F1 '!H26</f>
        <v>3.66</v>
      </c>
      <c r="E54" s="570">
        <f>+'F1 '!I26</f>
        <v>3.66</v>
      </c>
      <c r="F54" s="710">
        <f t="shared" ref="F54:F57" si="22">E54-D54</f>
        <v>0</v>
      </c>
      <c r="G54" s="28"/>
      <c r="H54" s="28"/>
      <c r="I54" s="28"/>
      <c r="J54" s="570">
        <f t="shared" ref="J54:J57" si="23">+E54</f>
        <v>3.66</v>
      </c>
    </row>
    <row r="55" spans="2:11" ht="46.9">
      <c r="B55" s="139">
        <f t="shared" si="12"/>
        <v>14</v>
      </c>
      <c r="C55" s="622" t="s">
        <v>231</v>
      </c>
      <c r="D55" s="570">
        <f>+'F1 '!H27</f>
        <v>3.68</v>
      </c>
      <c r="E55" s="570">
        <f>+'F1 '!I27</f>
        <v>3.68</v>
      </c>
      <c r="F55" s="710">
        <f t="shared" si="22"/>
        <v>0</v>
      </c>
      <c r="G55" s="28"/>
      <c r="H55" s="28"/>
      <c r="I55" s="28"/>
      <c r="J55" s="570">
        <f t="shared" si="23"/>
        <v>3.68</v>
      </c>
    </row>
    <row r="56" spans="2:11" ht="27.6">
      <c r="B56" s="139">
        <f t="shared" si="12"/>
        <v>15</v>
      </c>
      <c r="C56" s="812" t="s">
        <v>227</v>
      </c>
      <c r="D56" s="570"/>
      <c r="E56" s="570">
        <f ca="1">+'F1 '!I23</f>
        <v>1.2246722963599279</v>
      </c>
      <c r="F56" s="710"/>
      <c r="G56" s="28"/>
      <c r="H56" s="28"/>
      <c r="I56" s="28"/>
      <c r="J56" s="570">
        <f t="shared" ca="1" si="23"/>
        <v>1.2246722963599279</v>
      </c>
    </row>
    <row r="57" spans="2:11" ht="42" customHeight="1">
      <c r="B57" s="139">
        <f t="shared" si="12"/>
        <v>16</v>
      </c>
      <c r="C57" s="622" t="s">
        <v>778</v>
      </c>
      <c r="D57" s="694"/>
      <c r="E57" s="570">
        <f>+'F1 '!I24</f>
        <v>4.3499999999999997E-2</v>
      </c>
      <c r="F57" s="710">
        <f t="shared" si="22"/>
        <v>4.3499999999999997E-2</v>
      </c>
      <c r="G57" s="28"/>
      <c r="H57" s="28"/>
      <c r="I57" s="28"/>
      <c r="J57" s="570">
        <f t="shared" si="23"/>
        <v>4.3499999999999997E-2</v>
      </c>
    </row>
    <row r="58" spans="2:11" ht="42" customHeight="1">
      <c r="B58" s="139">
        <f t="shared" si="12"/>
        <v>17</v>
      </c>
      <c r="C58" s="144" t="s">
        <v>779</v>
      </c>
      <c r="D58" s="694">
        <f>SUM(D53:D57)-0.01</f>
        <v>47.535937091185104</v>
      </c>
      <c r="E58" s="694">
        <f t="shared" ref="E58:F58" ca="1" si="24">SUM(E53:E57)</f>
        <v>51.682413807865231</v>
      </c>
      <c r="F58" s="694">
        <f t="shared" si="24"/>
        <v>2.9018044203201967</v>
      </c>
      <c r="G58" s="28"/>
      <c r="H58" s="28"/>
      <c r="I58" s="28"/>
      <c r="J58" s="694">
        <f t="shared" ref="J58" ca="1" si="25">SUM(J53:J57)</f>
        <v>50.993751698062567</v>
      </c>
      <c r="K58" s="786"/>
    </row>
    <row r="59" spans="2:11">
      <c r="B59" s="145"/>
      <c r="C59" s="143"/>
      <c r="D59" s="28"/>
      <c r="E59" s="28"/>
      <c r="F59" s="28"/>
      <c r="G59" s="28"/>
      <c r="H59" s="28"/>
      <c r="I59" s="28"/>
      <c r="J59" s="28"/>
    </row>
    <row r="60" spans="2:11">
      <c r="B60" s="145">
        <f>+B58+1</f>
        <v>18</v>
      </c>
      <c r="C60" s="146" t="s">
        <v>780</v>
      </c>
      <c r="D60" s="627">
        <f>SUM(D61:D63)</f>
        <v>47.535937091185104</v>
      </c>
      <c r="E60" s="627">
        <f>SUM(E61:E63)</f>
        <v>47.54</v>
      </c>
      <c r="F60" s="710">
        <f t="shared" ref="F60:F61" si="26">E60-D60</f>
        <v>4.0629088148946835E-3</v>
      </c>
      <c r="G60" s="28"/>
      <c r="H60" s="28"/>
      <c r="I60" s="28"/>
      <c r="J60" s="627">
        <f>SUM(J61:J63)</f>
        <v>47.54</v>
      </c>
    </row>
    <row r="61" spans="2:11" ht="16.5" customHeight="1">
      <c r="B61" s="147" t="s">
        <v>263</v>
      </c>
      <c r="C61" s="148" t="s">
        <v>781</v>
      </c>
      <c r="D61" s="570">
        <f>+'F11'!G14</f>
        <v>47.535937091185104</v>
      </c>
      <c r="E61" s="570">
        <f>+'F11'!H14</f>
        <v>47.54</v>
      </c>
      <c r="F61" s="710">
        <f t="shared" si="26"/>
        <v>4.0629088148946835E-3</v>
      </c>
      <c r="G61" s="28"/>
      <c r="H61" s="28"/>
      <c r="I61" s="28"/>
      <c r="J61" s="570">
        <f t="shared" ref="J61" si="27">+E61</f>
        <v>47.54</v>
      </c>
    </row>
    <row r="62" spans="2:11">
      <c r="B62" s="147" t="s">
        <v>270</v>
      </c>
      <c r="C62" s="148" t="s">
        <v>782</v>
      </c>
      <c r="D62" s="28"/>
      <c r="E62" s="28"/>
      <c r="F62" s="28"/>
      <c r="G62" s="28"/>
      <c r="H62" s="28"/>
      <c r="I62" s="28"/>
      <c r="J62" s="28"/>
    </row>
    <row r="63" spans="2:11">
      <c r="B63" s="147" t="s">
        <v>273</v>
      </c>
      <c r="C63" s="148" t="s">
        <v>783</v>
      </c>
      <c r="D63" s="28"/>
      <c r="E63" s="28"/>
      <c r="F63" s="28"/>
      <c r="G63" s="28"/>
      <c r="H63" s="28"/>
      <c r="I63" s="28"/>
      <c r="J63" s="28"/>
    </row>
    <row r="64" spans="2:11">
      <c r="B64" s="147" t="s">
        <v>437</v>
      </c>
      <c r="C64" s="148" t="s">
        <v>437</v>
      </c>
      <c r="D64" s="28"/>
      <c r="E64" s="28"/>
      <c r="F64" s="28"/>
      <c r="G64" s="28"/>
      <c r="H64" s="28"/>
      <c r="I64" s="28"/>
      <c r="J64" s="28"/>
    </row>
    <row r="65" spans="2:10">
      <c r="B65" s="147"/>
      <c r="C65" s="148"/>
      <c r="D65" s="28"/>
      <c r="E65" s="28"/>
      <c r="F65" s="28"/>
      <c r="G65" s="28"/>
      <c r="H65" s="28"/>
      <c r="I65" s="28"/>
      <c r="J65" s="28"/>
    </row>
    <row r="66" spans="2:10">
      <c r="B66" s="145">
        <v>14</v>
      </c>
      <c r="C66" s="146" t="s">
        <v>784</v>
      </c>
      <c r="D66" s="694">
        <f>+D58-D60</f>
        <v>0</v>
      </c>
      <c r="E66" s="694">
        <f t="shared" ref="E66:F66" ca="1" si="28">+E58-E60</f>
        <v>4.1424138078652319</v>
      </c>
      <c r="F66" s="694">
        <f t="shared" si="28"/>
        <v>2.897741511505302</v>
      </c>
      <c r="G66" s="32"/>
      <c r="H66" s="32"/>
      <c r="I66" s="32"/>
      <c r="J66" s="694">
        <f t="shared" ref="J66" ca="1" si="29">+J58-J60</f>
        <v>3.4537516980625682</v>
      </c>
    </row>
    <row r="67" spans="2:10">
      <c r="B67" s="149"/>
      <c r="C67" s="150"/>
      <c r="D67" s="27"/>
      <c r="E67" s="27"/>
      <c r="F67" s="27"/>
      <c r="G67" s="27"/>
      <c r="H67" s="27"/>
      <c r="I67" s="27"/>
    </row>
    <row r="68" spans="2:10">
      <c r="B68" s="151" t="s">
        <v>785</v>
      </c>
    </row>
    <row r="69" spans="2:10">
      <c r="B69" s="912" t="s">
        <v>786</v>
      </c>
      <c r="C69" s="912"/>
      <c r="D69" s="912"/>
      <c r="E69" s="912"/>
      <c r="F69" s="912"/>
      <c r="G69" s="912"/>
      <c r="H69" s="912"/>
      <c r="I69" s="912"/>
    </row>
  </sheetData>
  <mergeCells count="1">
    <mergeCell ref="B69:I69"/>
  </mergeCells>
  <printOptions verticalCentered="1"/>
  <pageMargins left="0.23622047244094491" right="0.23622047244094491" top="0.23622047244094491" bottom="0.23622047244094491" header="0.23622047244094491" footer="0.23622047244094491"/>
  <pageSetup paperSize="9" scale="6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15"/>
  <sheetViews>
    <sheetView showGridLines="0" view="pageBreakPreview" zoomScale="124" zoomScaleSheetLayoutView="80" workbookViewId="0">
      <selection activeCell="F11" sqref="F11"/>
    </sheetView>
  </sheetViews>
  <sheetFormatPr defaultColWidth="9.28515625" defaultRowHeight="13.9"/>
  <cols>
    <col min="1" max="1" width="9.28515625" style="180"/>
    <col min="2" max="2" width="21.7109375" style="180" customWidth="1"/>
    <col min="3" max="3" width="23" style="180" customWidth="1"/>
    <col min="4" max="4" width="22.28515625" style="180" customWidth="1"/>
    <col min="5" max="5" width="21.7109375" style="180" customWidth="1"/>
    <col min="6" max="6" width="38" style="180" customWidth="1"/>
    <col min="7" max="7" width="24.42578125" style="180" customWidth="1"/>
    <col min="8" max="8" width="10.7109375" style="180" bestFit="1" customWidth="1"/>
    <col min="9" max="257" width="9.28515625" style="180"/>
    <col min="258" max="258" width="21.7109375" style="180" customWidth="1"/>
    <col min="259" max="259" width="27.7109375" style="180" customWidth="1"/>
    <col min="260" max="260" width="33.7109375" style="180" customWidth="1"/>
    <col min="261" max="261" width="60" style="180" customWidth="1"/>
    <col min="262" max="262" width="164.28515625" style="180" customWidth="1"/>
    <col min="263" max="263" width="24.42578125" style="180" customWidth="1"/>
    <col min="264" max="264" width="10.7109375" style="180" bestFit="1" customWidth="1"/>
    <col min="265" max="513" width="9.28515625" style="180"/>
    <col min="514" max="514" width="21.7109375" style="180" customWidth="1"/>
    <col min="515" max="515" width="27.7109375" style="180" customWidth="1"/>
    <col min="516" max="516" width="33.7109375" style="180" customWidth="1"/>
    <col min="517" max="517" width="60" style="180" customWidth="1"/>
    <col min="518" max="518" width="164.28515625" style="180" customWidth="1"/>
    <col min="519" max="519" width="24.42578125" style="180" customWidth="1"/>
    <col min="520" max="520" width="10.7109375" style="180" bestFit="1" customWidth="1"/>
    <col min="521" max="769" width="9.28515625" style="180"/>
    <col min="770" max="770" width="21.7109375" style="180" customWidth="1"/>
    <col min="771" max="771" width="27.7109375" style="180" customWidth="1"/>
    <col min="772" max="772" width="33.7109375" style="180" customWidth="1"/>
    <col min="773" max="773" width="60" style="180" customWidth="1"/>
    <col min="774" max="774" width="164.28515625" style="180" customWidth="1"/>
    <col min="775" max="775" width="24.42578125" style="180" customWidth="1"/>
    <col min="776" max="776" width="10.7109375" style="180" bestFit="1" customWidth="1"/>
    <col min="777" max="1025" width="9.28515625" style="180"/>
    <col min="1026" max="1026" width="21.7109375" style="180" customWidth="1"/>
    <col min="1027" max="1027" width="27.7109375" style="180" customWidth="1"/>
    <col min="1028" max="1028" width="33.7109375" style="180" customWidth="1"/>
    <col min="1029" max="1029" width="60" style="180" customWidth="1"/>
    <col min="1030" max="1030" width="164.28515625" style="180" customWidth="1"/>
    <col min="1031" max="1031" width="24.42578125" style="180" customWidth="1"/>
    <col min="1032" max="1032" width="10.7109375" style="180" bestFit="1" customWidth="1"/>
    <col min="1033" max="1281" width="9.28515625" style="180"/>
    <col min="1282" max="1282" width="21.7109375" style="180" customWidth="1"/>
    <col min="1283" max="1283" width="27.7109375" style="180" customWidth="1"/>
    <col min="1284" max="1284" width="33.7109375" style="180" customWidth="1"/>
    <col min="1285" max="1285" width="60" style="180" customWidth="1"/>
    <col min="1286" max="1286" width="164.28515625" style="180" customWidth="1"/>
    <col min="1287" max="1287" width="24.42578125" style="180" customWidth="1"/>
    <col min="1288" max="1288" width="10.7109375" style="180" bestFit="1" customWidth="1"/>
    <col min="1289" max="1537" width="9.28515625" style="180"/>
    <col min="1538" max="1538" width="21.7109375" style="180" customWidth="1"/>
    <col min="1539" max="1539" width="27.7109375" style="180" customWidth="1"/>
    <col min="1540" max="1540" width="33.7109375" style="180" customWidth="1"/>
    <col min="1541" max="1541" width="60" style="180" customWidth="1"/>
    <col min="1542" max="1542" width="164.28515625" style="180" customWidth="1"/>
    <col min="1543" max="1543" width="24.42578125" style="180" customWidth="1"/>
    <col min="1544" max="1544" width="10.7109375" style="180" bestFit="1" customWidth="1"/>
    <col min="1545" max="1793" width="9.28515625" style="180"/>
    <col min="1794" max="1794" width="21.7109375" style="180" customWidth="1"/>
    <col min="1795" max="1795" width="27.7109375" style="180" customWidth="1"/>
    <col min="1796" max="1796" width="33.7109375" style="180" customWidth="1"/>
    <col min="1797" max="1797" width="60" style="180" customWidth="1"/>
    <col min="1798" max="1798" width="164.28515625" style="180" customWidth="1"/>
    <col min="1799" max="1799" width="24.42578125" style="180" customWidth="1"/>
    <col min="1800" max="1800" width="10.7109375" style="180" bestFit="1" customWidth="1"/>
    <col min="1801" max="2049" width="9.28515625" style="180"/>
    <col min="2050" max="2050" width="21.7109375" style="180" customWidth="1"/>
    <col min="2051" max="2051" width="27.7109375" style="180" customWidth="1"/>
    <col min="2052" max="2052" width="33.7109375" style="180" customWidth="1"/>
    <col min="2053" max="2053" width="60" style="180" customWidth="1"/>
    <col min="2054" max="2054" width="164.28515625" style="180" customWidth="1"/>
    <col min="2055" max="2055" width="24.42578125" style="180" customWidth="1"/>
    <col min="2056" max="2056" width="10.7109375" style="180" bestFit="1" customWidth="1"/>
    <col min="2057" max="2305" width="9.28515625" style="180"/>
    <col min="2306" max="2306" width="21.7109375" style="180" customWidth="1"/>
    <col min="2307" max="2307" width="27.7109375" style="180" customWidth="1"/>
    <col min="2308" max="2308" width="33.7109375" style="180" customWidth="1"/>
    <col min="2309" max="2309" width="60" style="180" customWidth="1"/>
    <col min="2310" max="2310" width="164.28515625" style="180" customWidth="1"/>
    <col min="2311" max="2311" width="24.42578125" style="180" customWidth="1"/>
    <col min="2312" max="2312" width="10.7109375" style="180" bestFit="1" customWidth="1"/>
    <col min="2313" max="2561" width="9.28515625" style="180"/>
    <col min="2562" max="2562" width="21.7109375" style="180" customWidth="1"/>
    <col min="2563" max="2563" width="27.7109375" style="180" customWidth="1"/>
    <col min="2564" max="2564" width="33.7109375" style="180" customWidth="1"/>
    <col min="2565" max="2565" width="60" style="180" customWidth="1"/>
    <col min="2566" max="2566" width="164.28515625" style="180" customWidth="1"/>
    <col min="2567" max="2567" width="24.42578125" style="180" customWidth="1"/>
    <col min="2568" max="2568" width="10.7109375" style="180" bestFit="1" customWidth="1"/>
    <col min="2569" max="2817" width="9.28515625" style="180"/>
    <col min="2818" max="2818" width="21.7109375" style="180" customWidth="1"/>
    <col min="2819" max="2819" width="27.7109375" style="180" customWidth="1"/>
    <col min="2820" max="2820" width="33.7109375" style="180" customWidth="1"/>
    <col min="2821" max="2821" width="60" style="180" customWidth="1"/>
    <col min="2822" max="2822" width="164.28515625" style="180" customWidth="1"/>
    <col min="2823" max="2823" width="24.42578125" style="180" customWidth="1"/>
    <col min="2824" max="2824" width="10.7109375" style="180" bestFit="1" customWidth="1"/>
    <col min="2825" max="3073" width="9.28515625" style="180"/>
    <col min="3074" max="3074" width="21.7109375" style="180" customWidth="1"/>
    <col min="3075" max="3075" width="27.7109375" style="180" customWidth="1"/>
    <col min="3076" max="3076" width="33.7109375" style="180" customWidth="1"/>
    <col min="3077" max="3077" width="60" style="180" customWidth="1"/>
    <col min="3078" max="3078" width="164.28515625" style="180" customWidth="1"/>
    <col min="3079" max="3079" width="24.42578125" style="180" customWidth="1"/>
    <col min="3080" max="3080" width="10.7109375" style="180" bestFit="1" customWidth="1"/>
    <col min="3081" max="3329" width="9.28515625" style="180"/>
    <col min="3330" max="3330" width="21.7109375" style="180" customWidth="1"/>
    <col min="3331" max="3331" width="27.7109375" style="180" customWidth="1"/>
    <col min="3332" max="3332" width="33.7109375" style="180" customWidth="1"/>
    <col min="3333" max="3333" width="60" style="180" customWidth="1"/>
    <col min="3334" max="3334" width="164.28515625" style="180" customWidth="1"/>
    <col min="3335" max="3335" width="24.42578125" style="180" customWidth="1"/>
    <col min="3336" max="3336" width="10.7109375" style="180" bestFit="1" customWidth="1"/>
    <col min="3337" max="3585" width="9.28515625" style="180"/>
    <col min="3586" max="3586" width="21.7109375" style="180" customWidth="1"/>
    <col min="3587" max="3587" width="27.7109375" style="180" customWidth="1"/>
    <col min="3588" max="3588" width="33.7109375" style="180" customWidth="1"/>
    <col min="3589" max="3589" width="60" style="180" customWidth="1"/>
    <col min="3590" max="3590" width="164.28515625" style="180" customWidth="1"/>
    <col min="3591" max="3591" width="24.42578125" style="180" customWidth="1"/>
    <col min="3592" max="3592" width="10.7109375" style="180" bestFit="1" customWidth="1"/>
    <col min="3593" max="3841" width="9.28515625" style="180"/>
    <col min="3842" max="3842" width="21.7109375" style="180" customWidth="1"/>
    <col min="3843" max="3843" width="27.7109375" style="180" customWidth="1"/>
    <col min="3844" max="3844" width="33.7109375" style="180" customWidth="1"/>
    <col min="3845" max="3845" width="60" style="180" customWidth="1"/>
    <col min="3846" max="3846" width="164.28515625" style="180" customWidth="1"/>
    <col min="3847" max="3847" width="24.42578125" style="180" customWidth="1"/>
    <col min="3848" max="3848" width="10.7109375" style="180" bestFit="1" customWidth="1"/>
    <col min="3849" max="4097" width="9.28515625" style="180"/>
    <col min="4098" max="4098" width="21.7109375" style="180" customWidth="1"/>
    <col min="4099" max="4099" width="27.7109375" style="180" customWidth="1"/>
    <col min="4100" max="4100" width="33.7109375" style="180" customWidth="1"/>
    <col min="4101" max="4101" width="60" style="180" customWidth="1"/>
    <col min="4102" max="4102" width="164.28515625" style="180" customWidth="1"/>
    <col min="4103" max="4103" width="24.42578125" style="180" customWidth="1"/>
    <col min="4104" max="4104" width="10.7109375" style="180" bestFit="1" customWidth="1"/>
    <col min="4105" max="4353" width="9.28515625" style="180"/>
    <col min="4354" max="4354" width="21.7109375" style="180" customWidth="1"/>
    <col min="4355" max="4355" width="27.7109375" style="180" customWidth="1"/>
    <col min="4356" max="4356" width="33.7109375" style="180" customWidth="1"/>
    <col min="4357" max="4357" width="60" style="180" customWidth="1"/>
    <col min="4358" max="4358" width="164.28515625" style="180" customWidth="1"/>
    <col min="4359" max="4359" width="24.42578125" style="180" customWidth="1"/>
    <col min="4360" max="4360" width="10.7109375" style="180" bestFit="1" customWidth="1"/>
    <col min="4361" max="4609" width="9.28515625" style="180"/>
    <col min="4610" max="4610" width="21.7109375" style="180" customWidth="1"/>
    <col min="4611" max="4611" width="27.7109375" style="180" customWidth="1"/>
    <col min="4612" max="4612" width="33.7109375" style="180" customWidth="1"/>
    <col min="4613" max="4613" width="60" style="180" customWidth="1"/>
    <col min="4614" max="4614" width="164.28515625" style="180" customWidth="1"/>
    <col min="4615" max="4615" width="24.42578125" style="180" customWidth="1"/>
    <col min="4616" max="4616" width="10.7109375" style="180" bestFit="1" customWidth="1"/>
    <col min="4617" max="4865" width="9.28515625" style="180"/>
    <col min="4866" max="4866" width="21.7109375" style="180" customWidth="1"/>
    <col min="4867" max="4867" width="27.7109375" style="180" customWidth="1"/>
    <col min="4868" max="4868" width="33.7109375" style="180" customWidth="1"/>
    <col min="4869" max="4869" width="60" style="180" customWidth="1"/>
    <col min="4870" max="4870" width="164.28515625" style="180" customWidth="1"/>
    <col min="4871" max="4871" width="24.42578125" style="180" customWidth="1"/>
    <col min="4872" max="4872" width="10.7109375" style="180" bestFit="1" customWidth="1"/>
    <col min="4873" max="5121" width="9.28515625" style="180"/>
    <col min="5122" max="5122" width="21.7109375" style="180" customWidth="1"/>
    <col min="5123" max="5123" width="27.7109375" style="180" customWidth="1"/>
    <col min="5124" max="5124" width="33.7109375" style="180" customWidth="1"/>
    <col min="5125" max="5125" width="60" style="180" customWidth="1"/>
    <col min="5126" max="5126" width="164.28515625" style="180" customWidth="1"/>
    <col min="5127" max="5127" width="24.42578125" style="180" customWidth="1"/>
    <col min="5128" max="5128" width="10.7109375" style="180" bestFit="1" customWidth="1"/>
    <col min="5129" max="5377" width="9.28515625" style="180"/>
    <col min="5378" max="5378" width="21.7109375" style="180" customWidth="1"/>
    <col min="5379" max="5379" width="27.7109375" style="180" customWidth="1"/>
    <col min="5380" max="5380" width="33.7109375" style="180" customWidth="1"/>
    <col min="5381" max="5381" width="60" style="180" customWidth="1"/>
    <col min="5382" max="5382" width="164.28515625" style="180" customWidth="1"/>
    <col min="5383" max="5383" width="24.42578125" style="180" customWidth="1"/>
    <col min="5384" max="5384" width="10.7109375" style="180" bestFit="1" customWidth="1"/>
    <col min="5385" max="5633" width="9.28515625" style="180"/>
    <col min="5634" max="5634" width="21.7109375" style="180" customWidth="1"/>
    <col min="5635" max="5635" width="27.7109375" style="180" customWidth="1"/>
    <col min="5636" max="5636" width="33.7109375" style="180" customWidth="1"/>
    <col min="5637" max="5637" width="60" style="180" customWidth="1"/>
    <col min="5638" max="5638" width="164.28515625" style="180" customWidth="1"/>
    <col min="5639" max="5639" width="24.42578125" style="180" customWidth="1"/>
    <col min="5640" max="5640" width="10.7109375" style="180" bestFit="1" customWidth="1"/>
    <col min="5641" max="5889" width="9.28515625" style="180"/>
    <col min="5890" max="5890" width="21.7109375" style="180" customWidth="1"/>
    <col min="5891" max="5891" width="27.7109375" style="180" customWidth="1"/>
    <col min="5892" max="5892" width="33.7109375" style="180" customWidth="1"/>
    <col min="5893" max="5893" width="60" style="180" customWidth="1"/>
    <col min="5894" max="5894" width="164.28515625" style="180" customWidth="1"/>
    <col min="5895" max="5895" width="24.42578125" style="180" customWidth="1"/>
    <col min="5896" max="5896" width="10.7109375" style="180" bestFit="1" customWidth="1"/>
    <col min="5897" max="6145" width="9.28515625" style="180"/>
    <col min="6146" max="6146" width="21.7109375" style="180" customWidth="1"/>
    <col min="6147" max="6147" width="27.7109375" style="180" customWidth="1"/>
    <col min="6148" max="6148" width="33.7109375" style="180" customWidth="1"/>
    <col min="6149" max="6149" width="60" style="180" customWidth="1"/>
    <col min="6150" max="6150" width="164.28515625" style="180" customWidth="1"/>
    <col min="6151" max="6151" width="24.42578125" style="180" customWidth="1"/>
    <col min="6152" max="6152" width="10.7109375" style="180" bestFit="1" customWidth="1"/>
    <col min="6153" max="6401" width="9.28515625" style="180"/>
    <col min="6402" max="6402" width="21.7109375" style="180" customWidth="1"/>
    <col min="6403" max="6403" width="27.7109375" style="180" customWidth="1"/>
    <col min="6404" max="6404" width="33.7109375" style="180" customWidth="1"/>
    <col min="6405" max="6405" width="60" style="180" customWidth="1"/>
    <col min="6406" max="6406" width="164.28515625" style="180" customWidth="1"/>
    <col min="6407" max="6407" width="24.42578125" style="180" customWidth="1"/>
    <col min="6408" max="6408" width="10.7109375" style="180" bestFit="1" customWidth="1"/>
    <col min="6409" max="6657" width="9.28515625" style="180"/>
    <col min="6658" max="6658" width="21.7109375" style="180" customWidth="1"/>
    <col min="6659" max="6659" width="27.7109375" style="180" customWidth="1"/>
    <col min="6660" max="6660" width="33.7109375" style="180" customWidth="1"/>
    <col min="6661" max="6661" width="60" style="180" customWidth="1"/>
    <col min="6662" max="6662" width="164.28515625" style="180" customWidth="1"/>
    <col min="6663" max="6663" width="24.42578125" style="180" customWidth="1"/>
    <col min="6664" max="6664" width="10.7109375" style="180" bestFit="1" customWidth="1"/>
    <col min="6665" max="6913" width="9.28515625" style="180"/>
    <col min="6914" max="6914" width="21.7109375" style="180" customWidth="1"/>
    <col min="6915" max="6915" width="27.7109375" style="180" customWidth="1"/>
    <col min="6916" max="6916" width="33.7109375" style="180" customWidth="1"/>
    <col min="6917" max="6917" width="60" style="180" customWidth="1"/>
    <col min="6918" max="6918" width="164.28515625" style="180" customWidth="1"/>
    <col min="6919" max="6919" width="24.42578125" style="180" customWidth="1"/>
    <col min="6920" max="6920" width="10.7109375" style="180" bestFit="1" customWidth="1"/>
    <col min="6921" max="7169" width="9.28515625" style="180"/>
    <col min="7170" max="7170" width="21.7109375" style="180" customWidth="1"/>
    <col min="7171" max="7171" width="27.7109375" style="180" customWidth="1"/>
    <col min="7172" max="7172" width="33.7109375" style="180" customWidth="1"/>
    <col min="7173" max="7173" width="60" style="180" customWidth="1"/>
    <col min="7174" max="7174" width="164.28515625" style="180" customWidth="1"/>
    <col min="7175" max="7175" width="24.42578125" style="180" customWidth="1"/>
    <col min="7176" max="7176" width="10.7109375" style="180" bestFit="1" customWidth="1"/>
    <col min="7177" max="7425" width="9.28515625" style="180"/>
    <col min="7426" max="7426" width="21.7109375" style="180" customWidth="1"/>
    <col min="7427" max="7427" width="27.7109375" style="180" customWidth="1"/>
    <col min="7428" max="7428" width="33.7109375" style="180" customWidth="1"/>
    <col min="7429" max="7429" width="60" style="180" customWidth="1"/>
    <col min="7430" max="7430" width="164.28515625" style="180" customWidth="1"/>
    <col min="7431" max="7431" width="24.42578125" style="180" customWidth="1"/>
    <col min="7432" max="7432" width="10.7109375" style="180" bestFit="1" customWidth="1"/>
    <col min="7433" max="7681" width="9.28515625" style="180"/>
    <col min="7682" max="7682" width="21.7109375" style="180" customWidth="1"/>
    <col min="7683" max="7683" width="27.7109375" style="180" customWidth="1"/>
    <col min="7684" max="7684" width="33.7109375" style="180" customWidth="1"/>
    <col min="7685" max="7685" width="60" style="180" customWidth="1"/>
    <col min="7686" max="7686" width="164.28515625" style="180" customWidth="1"/>
    <col min="7687" max="7687" width="24.42578125" style="180" customWidth="1"/>
    <col min="7688" max="7688" width="10.7109375" style="180" bestFit="1" customWidth="1"/>
    <col min="7689" max="7937" width="9.28515625" style="180"/>
    <col min="7938" max="7938" width="21.7109375" style="180" customWidth="1"/>
    <col min="7939" max="7939" width="27.7109375" style="180" customWidth="1"/>
    <col min="7940" max="7940" width="33.7109375" style="180" customWidth="1"/>
    <col min="7941" max="7941" width="60" style="180" customWidth="1"/>
    <col min="7942" max="7942" width="164.28515625" style="180" customWidth="1"/>
    <col min="7943" max="7943" width="24.42578125" style="180" customWidth="1"/>
    <col min="7944" max="7944" width="10.7109375" style="180" bestFit="1" customWidth="1"/>
    <col min="7945" max="8193" width="9.28515625" style="180"/>
    <col min="8194" max="8194" width="21.7109375" style="180" customWidth="1"/>
    <col min="8195" max="8195" width="27.7109375" style="180" customWidth="1"/>
    <col min="8196" max="8196" width="33.7109375" style="180" customWidth="1"/>
    <col min="8197" max="8197" width="60" style="180" customWidth="1"/>
    <col min="8198" max="8198" width="164.28515625" style="180" customWidth="1"/>
    <col min="8199" max="8199" width="24.42578125" style="180" customWidth="1"/>
    <col min="8200" max="8200" width="10.7109375" style="180" bestFit="1" customWidth="1"/>
    <col min="8201" max="8449" width="9.28515625" style="180"/>
    <col min="8450" max="8450" width="21.7109375" style="180" customWidth="1"/>
    <col min="8451" max="8451" width="27.7109375" style="180" customWidth="1"/>
    <col min="8452" max="8452" width="33.7109375" style="180" customWidth="1"/>
    <col min="8453" max="8453" width="60" style="180" customWidth="1"/>
    <col min="8454" max="8454" width="164.28515625" style="180" customWidth="1"/>
    <col min="8455" max="8455" width="24.42578125" style="180" customWidth="1"/>
    <col min="8456" max="8456" width="10.7109375" style="180" bestFit="1" customWidth="1"/>
    <col min="8457" max="8705" width="9.28515625" style="180"/>
    <col min="8706" max="8706" width="21.7109375" style="180" customWidth="1"/>
    <col min="8707" max="8707" width="27.7109375" style="180" customWidth="1"/>
    <col min="8708" max="8708" width="33.7109375" style="180" customWidth="1"/>
    <col min="8709" max="8709" width="60" style="180" customWidth="1"/>
    <col min="8710" max="8710" width="164.28515625" style="180" customWidth="1"/>
    <col min="8711" max="8711" width="24.42578125" style="180" customWidth="1"/>
    <col min="8712" max="8712" width="10.7109375" style="180" bestFit="1" customWidth="1"/>
    <col min="8713" max="8961" width="9.28515625" style="180"/>
    <col min="8962" max="8962" width="21.7109375" style="180" customWidth="1"/>
    <col min="8963" max="8963" width="27.7109375" style="180" customWidth="1"/>
    <col min="8964" max="8964" width="33.7109375" style="180" customWidth="1"/>
    <col min="8965" max="8965" width="60" style="180" customWidth="1"/>
    <col min="8966" max="8966" width="164.28515625" style="180" customWidth="1"/>
    <col min="8967" max="8967" width="24.42578125" style="180" customWidth="1"/>
    <col min="8968" max="8968" width="10.7109375" style="180" bestFit="1" customWidth="1"/>
    <col min="8969" max="9217" width="9.28515625" style="180"/>
    <col min="9218" max="9218" width="21.7109375" style="180" customWidth="1"/>
    <col min="9219" max="9219" width="27.7109375" style="180" customWidth="1"/>
    <col min="9220" max="9220" width="33.7109375" style="180" customWidth="1"/>
    <col min="9221" max="9221" width="60" style="180" customWidth="1"/>
    <col min="9222" max="9222" width="164.28515625" style="180" customWidth="1"/>
    <col min="9223" max="9223" width="24.42578125" style="180" customWidth="1"/>
    <col min="9224" max="9224" width="10.7109375" style="180" bestFit="1" customWidth="1"/>
    <col min="9225" max="9473" width="9.28515625" style="180"/>
    <col min="9474" max="9474" width="21.7109375" style="180" customWidth="1"/>
    <col min="9475" max="9475" width="27.7109375" style="180" customWidth="1"/>
    <col min="9476" max="9476" width="33.7109375" style="180" customWidth="1"/>
    <col min="9477" max="9477" width="60" style="180" customWidth="1"/>
    <col min="9478" max="9478" width="164.28515625" style="180" customWidth="1"/>
    <col min="9479" max="9479" width="24.42578125" style="180" customWidth="1"/>
    <col min="9480" max="9480" width="10.7109375" style="180" bestFit="1" customWidth="1"/>
    <col min="9481" max="9729" width="9.28515625" style="180"/>
    <col min="9730" max="9730" width="21.7109375" style="180" customWidth="1"/>
    <col min="9731" max="9731" width="27.7109375" style="180" customWidth="1"/>
    <col min="9732" max="9732" width="33.7109375" style="180" customWidth="1"/>
    <col min="9733" max="9733" width="60" style="180" customWidth="1"/>
    <col min="9734" max="9734" width="164.28515625" style="180" customWidth="1"/>
    <col min="9735" max="9735" width="24.42578125" style="180" customWidth="1"/>
    <col min="9736" max="9736" width="10.7109375" style="180" bestFit="1" customWidth="1"/>
    <col min="9737" max="9985" width="9.28515625" style="180"/>
    <col min="9986" max="9986" width="21.7109375" style="180" customWidth="1"/>
    <col min="9987" max="9987" width="27.7109375" style="180" customWidth="1"/>
    <col min="9988" max="9988" width="33.7109375" style="180" customWidth="1"/>
    <col min="9989" max="9989" width="60" style="180" customWidth="1"/>
    <col min="9990" max="9990" width="164.28515625" style="180" customWidth="1"/>
    <col min="9991" max="9991" width="24.42578125" style="180" customWidth="1"/>
    <col min="9992" max="9992" width="10.7109375" style="180" bestFit="1" customWidth="1"/>
    <col min="9993" max="10241" width="9.28515625" style="180"/>
    <col min="10242" max="10242" width="21.7109375" style="180" customWidth="1"/>
    <col min="10243" max="10243" width="27.7109375" style="180" customWidth="1"/>
    <col min="10244" max="10244" width="33.7109375" style="180" customWidth="1"/>
    <col min="10245" max="10245" width="60" style="180" customWidth="1"/>
    <col min="10246" max="10246" width="164.28515625" style="180" customWidth="1"/>
    <col min="10247" max="10247" width="24.42578125" style="180" customWidth="1"/>
    <col min="10248" max="10248" width="10.7109375" style="180" bestFit="1" customWidth="1"/>
    <col min="10249" max="10497" width="9.28515625" style="180"/>
    <col min="10498" max="10498" width="21.7109375" style="180" customWidth="1"/>
    <col min="10499" max="10499" width="27.7109375" style="180" customWidth="1"/>
    <col min="10500" max="10500" width="33.7109375" style="180" customWidth="1"/>
    <col min="10501" max="10501" width="60" style="180" customWidth="1"/>
    <col min="10502" max="10502" width="164.28515625" style="180" customWidth="1"/>
    <col min="10503" max="10503" width="24.42578125" style="180" customWidth="1"/>
    <col min="10504" max="10504" width="10.7109375" style="180" bestFit="1" customWidth="1"/>
    <col min="10505" max="10753" width="9.28515625" style="180"/>
    <col min="10754" max="10754" width="21.7109375" style="180" customWidth="1"/>
    <col min="10755" max="10755" width="27.7109375" style="180" customWidth="1"/>
    <col min="10756" max="10756" width="33.7109375" style="180" customWidth="1"/>
    <col min="10757" max="10757" width="60" style="180" customWidth="1"/>
    <col min="10758" max="10758" width="164.28515625" style="180" customWidth="1"/>
    <col min="10759" max="10759" width="24.42578125" style="180" customWidth="1"/>
    <col min="10760" max="10760" width="10.7109375" style="180" bestFit="1" customWidth="1"/>
    <col min="10761" max="11009" width="9.28515625" style="180"/>
    <col min="11010" max="11010" width="21.7109375" style="180" customWidth="1"/>
    <col min="11011" max="11011" width="27.7109375" style="180" customWidth="1"/>
    <col min="11012" max="11012" width="33.7109375" style="180" customWidth="1"/>
    <col min="11013" max="11013" width="60" style="180" customWidth="1"/>
    <col min="11014" max="11014" width="164.28515625" style="180" customWidth="1"/>
    <col min="11015" max="11015" width="24.42578125" style="180" customWidth="1"/>
    <col min="11016" max="11016" width="10.7109375" style="180" bestFit="1" customWidth="1"/>
    <col min="11017" max="11265" width="9.28515625" style="180"/>
    <col min="11266" max="11266" width="21.7109375" style="180" customWidth="1"/>
    <col min="11267" max="11267" width="27.7109375" style="180" customWidth="1"/>
    <col min="11268" max="11268" width="33.7109375" style="180" customWidth="1"/>
    <col min="11269" max="11269" width="60" style="180" customWidth="1"/>
    <col min="11270" max="11270" width="164.28515625" style="180" customWidth="1"/>
    <col min="11271" max="11271" width="24.42578125" style="180" customWidth="1"/>
    <col min="11272" max="11272" width="10.7109375" style="180" bestFit="1" customWidth="1"/>
    <col min="11273" max="11521" width="9.28515625" style="180"/>
    <col min="11522" max="11522" width="21.7109375" style="180" customWidth="1"/>
    <col min="11523" max="11523" width="27.7109375" style="180" customWidth="1"/>
    <col min="11524" max="11524" width="33.7109375" style="180" customWidth="1"/>
    <col min="11525" max="11525" width="60" style="180" customWidth="1"/>
    <col min="11526" max="11526" width="164.28515625" style="180" customWidth="1"/>
    <col min="11527" max="11527" width="24.42578125" style="180" customWidth="1"/>
    <col min="11528" max="11528" width="10.7109375" style="180" bestFit="1" customWidth="1"/>
    <col min="11529" max="11777" width="9.28515625" style="180"/>
    <col min="11778" max="11778" width="21.7109375" style="180" customWidth="1"/>
    <col min="11779" max="11779" width="27.7109375" style="180" customWidth="1"/>
    <col min="11780" max="11780" width="33.7109375" style="180" customWidth="1"/>
    <col min="11781" max="11781" width="60" style="180" customWidth="1"/>
    <col min="11782" max="11782" width="164.28515625" style="180" customWidth="1"/>
    <col min="11783" max="11783" width="24.42578125" style="180" customWidth="1"/>
    <col min="11784" max="11784" width="10.7109375" style="180" bestFit="1" customWidth="1"/>
    <col min="11785" max="12033" width="9.28515625" style="180"/>
    <col min="12034" max="12034" width="21.7109375" style="180" customWidth="1"/>
    <col min="12035" max="12035" width="27.7109375" style="180" customWidth="1"/>
    <col min="12036" max="12036" width="33.7109375" style="180" customWidth="1"/>
    <col min="12037" max="12037" width="60" style="180" customWidth="1"/>
    <col min="12038" max="12038" width="164.28515625" style="180" customWidth="1"/>
    <col min="12039" max="12039" width="24.42578125" style="180" customWidth="1"/>
    <col min="12040" max="12040" width="10.7109375" style="180" bestFit="1" customWidth="1"/>
    <col min="12041" max="12289" width="9.28515625" style="180"/>
    <col min="12290" max="12290" width="21.7109375" style="180" customWidth="1"/>
    <col min="12291" max="12291" width="27.7109375" style="180" customWidth="1"/>
    <col min="12292" max="12292" width="33.7109375" style="180" customWidth="1"/>
    <col min="12293" max="12293" width="60" style="180" customWidth="1"/>
    <col min="12294" max="12294" width="164.28515625" style="180" customWidth="1"/>
    <col min="12295" max="12295" width="24.42578125" style="180" customWidth="1"/>
    <col min="12296" max="12296" width="10.7109375" style="180" bestFit="1" customWidth="1"/>
    <col min="12297" max="12545" width="9.28515625" style="180"/>
    <col min="12546" max="12546" width="21.7109375" style="180" customWidth="1"/>
    <col min="12547" max="12547" width="27.7109375" style="180" customWidth="1"/>
    <col min="12548" max="12548" width="33.7109375" style="180" customWidth="1"/>
    <col min="12549" max="12549" width="60" style="180" customWidth="1"/>
    <col min="12550" max="12550" width="164.28515625" style="180" customWidth="1"/>
    <col min="12551" max="12551" width="24.42578125" style="180" customWidth="1"/>
    <col min="12552" max="12552" width="10.7109375" style="180" bestFit="1" customWidth="1"/>
    <col min="12553" max="12801" width="9.28515625" style="180"/>
    <col min="12802" max="12802" width="21.7109375" style="180" customWidth="1"/>
    <col min="12803" max="12803" width="27.7109375" style="180" customWidth="1"/>
    <col min="12804" max="12804" width="33.7109375" style="180" customWidth="1"/>
    <col min="12805" max="12805" width="60" style="180" customWidth="1"/>
    <col min="12806" max="12806" width="164.28515625" style="180" customWidth="1"/>
    <col min="12807" max="12807" width="24.42578125" style="180" customWidth="1"/>
    <col min="12808" max="12808" width="10.7109375" style="180" bestFit="1" customWidth="1"/>
    <col min="12809" max="13057" width="9.28515625" style="180"/>
    <col min="13058" max="13058" width="21.7109375" style="180" customWidth="1"/>
    <col min="13059" max="13059" width="27.7109375" style="180" customWidth="1"/>
    <col min="13060" max="13060" width="33.7109375" style="180" customWidth="1"/>
    <col min="13061" max="13061" width="60" style="180" customWidth="1"/>
    <col min="13062" max="13062" width="164.28515625" style="180" customWidth="1"/>
    <col min="13063" max="13063" width="24.42578125" style="180" customWidth="1"/>
    <col min="13064" max="13064" width="10.7109375" style="180" bestFit="1" customWidth="1"/>
    <col min="13065" max="13313" width="9.28515625" style="180"/>
    <col min="13314" max="13314" width="21.7109375" style="180" customWidth="1"/>
    <col min="13315" max="13315" width="27.7109375" style="180" customWidth="1"/>
    <col min="13316" max="13316" width="33.7109375" style="180" customWidth="1"/>
    <col min="13317" max="13317" width="60" style="180" customWidth="1"/>
    <col min="13318" max="13318" width="164.28515625" style="180" customWidth="1"/>
    <col min="13319" max="13319" width="24.42578125" style="180" customWidth="1"/>
    <col min="13320" max="13320" width="10.7109375" style="180" bestFit="1" customWidth="1"/>
    <col min="13321" max="13569" width="9.28515625" style="180"/>
    <col min="13570" max="13570" width="21.7109375" style="180" customWidth="1"/>
    <col min="13571" max="13571" width="27.7109375" style="180" customWidth="1"/>
    <col min="13572" max="13572" width="33.7109375" style="180" customWidth="1"/>
    <col min="13573" max="13573" width="60" style="180" customWidth="1"/>
    <col min="13574" max="13574" width="164.28515625" style="180" customWidth="1"/>
    <col min="13575" max="13575" width="24.42578125" style="180" customWidth="1"/>
    <col min="13576" max="13576" width="10.7109375" style="180" bestFit="1" customWidth="1"/>
    <col min="13577" max="13825" width="9.28515625" style="180"/>
    <col min="13826" max="13826" width="21.7109375" style="180" customWidth="1"/>
    <col min="13827" max="13827" width="27.7109375" style="180" customWidth="1"/>
    <col min="13828" max="13828" width="33.7109375" style="180" customWidth="1"/>
    <col min="13829" max="13829" width="60" style="180" customWidth="1"/>
    <col min="13830" max="13830" width="164.28515625" style="180" customWidth="1"/>
    <col min="13831" max="13831" width="24.42578125" style="180" customWidth="1"/>
    <col min="13832" max="13832" width="10.7109375" style="180" bestFit="1" customWidth="1"/>
    <col min="13833" max="14081" width="9.28515625" style="180"/>
    <col min="14082" max="14082" width="21.7109375" style="180" customWidth="1"/>
    <col min="14083" max="14083" width="27.7109375" style="180" customWidth="1"/>
    <col min="14084" max="14084" width="33.7109375" style="180" customWidth="1"/>
    <col min="14085" max="14085" width="60" style="180" customWidth="1"/>
    <col min="14086" max="14086" width="164.28515625" style="180" customWidth="1"/>
    <col min="14087" max="14087" width="24.42578125" style="180" customWidth="1"/>
    <col min="14088" max="14088" width="10.7109375" style="180" bestFit="1" customWidth="1"/>
    <col min="14089" max="14337" width="9.28515625" style="180"/>
    <col min="14338" max="14338" width="21.7109375" style="180" customWidth="1"/>
    <col min="14339" max="14339" width="27.7109375" style="180" customWidth="1"/>
    <col min="14340" max="14340" width="33.7109375" style="180" customWidth="1"/>
    <col min="14341" max="14341" width="60" style="180" customWidth="1"/>
    <col min="14342" max="14342" width="164.28515625" style="180" customWidth="1"/>
    <col min="14343" max="14343" width="24.42578125" style="180" customWidth="1"/>
    <col min="14344" max="14344" width="10.7109375" style="180" bestFit="1" customWidth="1"/>
    <col min="14345" max="14593" width="9.28515625" style="180"/>
    <col min="14594" max="14594" width="21.7109375" style="180" customWidth="1"/>
    <col min="14595" max="14595" width="27.7109375" style="180" customWidth="1"/>
    <col min="14596" max="14596" width="33.7109375" style="180" customWidth="1"/>
    <col min="14597" max="14597" width="60" style="180" customWidth="1"/>
    <col min="14598" max="14598" width="164.28515625" style="180" customWidth="1"/>
    <col min="14599" max="14599" width="24.42578125" style="180" customWidth="1"/>
    <col min="14600" max="14600" width="10.7109375" style="180" bestFit="1" customWidth="1"/>
    <col min="14601" max="14849" width="9.28515625" style="180"/>
    <col min="14850" max="14850" width="21.7109375" style="180" customWidth="1"/>
    <col min="14851" max="14851" width="27.7109375" style="180" customWidth="1"/>
    <col min="14852" max="14852" width="33.7109375" style="180" customWidth="1"/>
    <col min="14853" max="14853" width="60" style="180" customWidth="1"/>
    <col min="14854" max="14854" width="164.28515625" style="180" customWidth="1"/>
    <col min="14855" max="14855" width="24.42578125" style="180" customWidth="1"/>
    <col min="14856" max="14856" width="10.7109375" style="180" bestFit="1" customWidth="1"/>
    <col min="14857" max="15105" width="9.28515625" style="180"/>
    <col min="15106" max="15106" width="21.7109375" style="180" customWidth="1"/>
    <col min="15107" max="15107" width="27.7109375" style="180" customWidth="1"/>
    <col min="15108" max="15108" width="33.7109375" style="180" customWidth="1"/>
    <col min="15109" max="15109" width="60" style="180" customWidth="1"/>
    <col min="15110" max="15110" width="164.28515625" style="180" customWidth="1"/>
    <col min="15111" max="15111" width="24.42578125" style="180" customWidth="1"/>
    <col min="15112" max="15112" width="10.7109375" style="180" bestFit="1" customWidth="1"/>
    <col min="15113" max="15361" width="9.28515625" style="180"/>
    <col min="15362" max="15362" width="21.7109375" style="180" customWidth="1"/>
    <col min="15363" max="15363" width="27.7109375" style="180" customWidth="1"/>
    <col min="15364" max="15364" width="33.7109375" style="180" customWidth="1"/>
    <col min="15365" max="15365" width="60" style="180" customWidth="1"/>
    <col min="15366" max="15366" width="164.28515625" style="180" customWidth="1"/>
    <col min="15367" max="15367" width="24.42578125" style="180" customWidth="1"/>
    <col min="15368" max="15368" width="10.7109375" style="180" bestFit="1" customWidth="1"/>
    <col min="15369" max="15617" width="9.28515625" style="180"/>
    <col min="15618" max="15618" width="21.7109375" style="180" customWidth="1"/>
    <col min="15619" max="15619" width="27.7109375" style="180" customWidth="1"/>
    <col min="15620" max="15620" width="33.7109375" style="180" customWidth="1"/>
    <col min="15621" max="15621" width="60" style="180" customWidth="1"/>
    <col min="15622" max="15622" width="164.28515625" style="180" customWidth="1"/>
    <col min="15623" max="15623" width="24.42578125" style="180" customWidth="1"/>
    <col min="15624" max="15624" width="10.7109375" style="180" bestFit="1" customWidth="1"/>
    <col min="15625" max="15873" width="9.28515625" style="180"/>
    <col min="15874" max="15874" width="21.7109375" style="180" customWidth="1"/>
    <col min="15875" max="15875" width="27.7109375" style="180" customWidth="1"/>
    <col min="15876" max="15876" width="33.7109375" style="180" customWidth="1"/>
    <col min="15877" max="15877" width="60" style="180" customWidth="1"/>
    <col min="15878" max="15878" width="164.28515625" style="180" customWidth="1"/>
    <col min="15879" max="15879" width="24.42578125" style="180" customWidth="1"/>
    <col min="15880" max="15880" width="10.7109375" style="180" bestFit="1" customWidth="1"/>
    <col min="15881" max="16129" width="9.28515625" style="180"/>
    <col min="16130" max="16130" width="21.7109375" style="180" customWidth="1"/>
    <col min="16131" max="16131" width="27.7109375" style="180" customWidth="1"/>
    <col min="16132" max="16132" width="33.7109375" style="180" customWidth="1"/>
    <col min="16133" max="16133" width="60" style="180" customWidth="1"/>
    <col min="16134" max="16134" width="164.28515625" style="180" customWidth="1"/>
    <col min="16135" max="16135" width="24.42578125" style="180" customWidth="1"/>
    <col min="16136" max="16136" width="10.7109375" style="180" bestFit="1" customWidth="1"/>
    <col min="16137" max="16384" width="9.28515625" style="180"/>
  </cols>
  <sheetData>
    <row r="1" spans="2:12">
      <c r="C1" s="181"/>
      <c r="D1" s="181"/>
    </row>
    <row r="2" spans="2:12">
      <c r="C2" s="182"/>
      <c r="D2" s="182"/>
      <c r="E2" s="311" t="s">
        <v>787</v>
      </c>
      <c r="F2" s="182"/>
      <c r="G2" s="182"/>
      <c r="H2" s="182"/>
      <c r="I2" s="182"/>
    </row>
    <row r="3" spans="2:12">
      <c r="C3" s="184"/>
      <c r="D3" s="184"/>
      <c r="E3" s="315" t="s">
        <v>788</v>
      </c>
      <c r="F3" s="184"/>
      <c r="G3" s="184"/>
      <c r="H3" s="184"/>
      <c r="I3" s="184"/>
    </row>
    <row r="4" spans="2:12">
      <c r="C4" s="184"/>
      <c r="D4" s="184"/>
      <c r="E4" s="315" t="s">
        <v>789</v>
      </c>
      <c r="F4" s="184"/>
      <c r="G4" s="184"/>
      <c r="H4" s="184"/>
      <c r="I4" s="184"/>
    </row>
    <row r="5" spans="2:12">
      <c r="B5" s="185"/>
      <c r="C5" s="185"/>
      <c r="D5" s="185"/>
    </row>
    <row r="6" spans="2:12" s="188" customFormat="1" ht="41.45">
      <c r="B6" s="186" t="s">
        <v>10</v>
      </c>
      <c r="C6" s="187" t="s">
        <v>790</v>
      </c>
      <c r="D6" s="187" t="s">
        <v>791</v>
      </c>
      <c r="E6" s="187" t="s">
        <v>462</v>
      </c>
      <c r="F6" s="187" t="s">
        <v>792</v>
      </c>
    </row>
    <row r="7" spans="2:12" s="188" customFormat="1">
      <c r="B7" s="189"/>
      <c r="C7" s="189"/>
      <c r="D7" s="189"/>
      <c r="E7" s="189"/>
      <c r="F7" s="189"/>
    </row>
    <row r="8" spans="2:12" s="188" customFormat="1">
      <c r="B8" s="189"/>
      <c r="C8" s="189"/>
      <c r="D8" s="189"/>
      <c r="E8" s="189"/>
      <c r="F8" s="189"/>
    </row>
    <row r="9" spans="2:12" s="188" customFormat="1">
      <c r="B9" s="189"/>
      <c r="C9" s="189"/>
      <c r="D9" s="189"/>
      <c r="E9" s="189"/>
      <c r="F9" s="189"/>
    </row>
    <row r="10" spans="2:12" s="188" customFormat="1">
      <c r="B10" s="189"/>
      <c r="C10" s="190"/>
      <c r="D10" s="190"/>
      <c r="E10" s="189"/>
      <c r="F10" s="189"/>
    </row>
    <row r="11" spans="2:12" s="188" customFormat="1">
      <c r="B11" s="189"/>
      <c r="C11" s="190"/>
      <c r="D11" s="190"/>
      <c r="E11" s="189"/>
      <c r="F11" s="189"/>
    </row>
    <row r="12" spans="2:12" s="188" customFormat="1">
      <c r="B12" s="189"/>
      <c r="C12" s="190"/>
      <c r="D12" s="190"/>
      <c r="E12" s="189"/>
      <c r="F12" s="189"/>
    </row>
    <row r="13" spans="2:12" s="188" customFormat="1">
      <c r="B13" s="191"/>
      <c r="C13" s="192"/>
      <c r="D13" s="193"/>
      <c r="E13" s="191"/>
      <c r="F13" s="192"/>
      <c r="G13" s="194"/>
      <c r="H13" s="195"/>
      <c r="I13" s="193"/>
      <c r="J13" s="196"/>
      <c r="L13" s="197"/>
    </row>
    <row r="14" spans="2:12">
      <c r="B14" s="180" t="s">
        <v>793</v>
      </c>
    </row>
    <row r="15" spans="2:12">
      <c r="B15" s="180" t="s">
        <v>794</v>
      </c>
    </row>
  </sheetData>
  <printOptions horizontalCentered="1" verticalCentered="1"/>
  <pageMargins left="1.1023622047244099" right="0.59055118110236204" top="0.78740157480314998" bottom="0.27559055118110198" header="0.511811023622047" footer="0.15748031496063"/>
  <pageSetup paperSize="9" scale="9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D21"/>
  <sheetViews>
    <sheetView showGridLines="0" view="pageBreakPreview" zoomScale="117" zoomScaleNormal="75" zoomScaleSheetLayoutView="70" workbookViewId="0">
      <selection activeCell="L5" sqref="L5"/>
    </sheetView>
  </sheetViews>
  <sheetFormatPr defaultColWidth="9.28515625" defaultRowHeight="13.9"/>
  <cols>
    <col min="1" max="1" width="9.28515625" style="198"/>
    <col min="2" max="2" width="62.28515625" style="198" customWidth="1"/>
    <col min="3" max="3" width="24.5703125" style="198" customWidth="1"/>
    <col min="4" max="4" width="26.7109375" style="198" customWidth="1"/>
    <col min="5" max="255" width="9.28515625" style="198"/>
    <col min="256" max="256" width="110.28515625" style="198" customWidth="1"/>
    <col min="257" max="257" width="43.5703125" style="198" customWidth="1"/>
    <col min="258" max="258" width="35.5703125" style="198" customWidth="1"/>
    <col min="259" max="259" width="36" style="198" customWidth="1"/>
    <col min="260" max="260" width="34.7109375" style="198" customWidth="1"/>
    <col min="261" max="511" width="9.28515625" style="198"/>
    <col min="512" max="512" width="110.28515625" style="198" customWidth="1"/>
    <col min="513" max="513" width="43.5703125" style="198" customWidth="1"/>
    <col min="514" max="514" width="35.5703125" style="198" customWidth="1"/>
    <col min="515" max="515" width="36" style="198" customWidth="1"/>
    <col min="516" max="516" width="34.7109375" style="198" customWidth="1"/>
    <col min="517" max="767" width="9.28515625" style="198"/>
    <col min="768" max="768" width="110.28515625" style="198" customWidth="1"/>
    <col min="769" max="769" width="43.5703125" style="198" customWidth="1"/>
    <col min="770" max="770" width="35.5703125" style="198" customWidth="1"/>
    <col min="771" max="771" width="36" style="198" customWidth="1"/>
    <col min="772" max="772" width="34.7109375" style="198" customWidth="1"/>
    <col min="773" max="1023" width="9.28515625" style="198"/>
    <col min="1024" max="1024" width="110.28515625" style="198" customWidth="1"/>
    <col min="1025" max="1025" width="43.5703125" style="198" customWidth="1"/>
    <col min="1026" max="1026" width="35.5703125" style="198" customWidth="1"/>
    <col min="1027" max="1027" width="36" style="198" customWidth="1"/>
    <col min="1028" max="1028" width="34.7109375" style="198" customWidth="1"/>
    <col min="1029" max="1279" width="9.28515625" style="198"/>
    <col min="1280" max="1280" width="110.28515625" style="198" customWidth="1"/>
    <col min="1281" max="1281" width="43.5703125" style="198" customWidth="1"/>
    <col min="1282" max="1282" width="35.5703125" style="198" customWidth="1"/>
    <col min="1283" max="1283" width="36" style="198" customWidth="1"/>
    <col min="1284" max="1284" width="34.7109375" style="198" customWidth="1"/>
    <col min="1285" max="1535" width="9.28515625" style="198"/>
    <col min="1536" max="1536" width="110.28515625" style="198" customWidth="1"/>
    <col min="1537" max="1537" width="43.5703125" style="198" customWidth="1"/>
    <col min="1538" max="1538" width="35.5703125" style="198" customWidth="1"/>
    <col min="1539" max="1539" width="36" style="198" customWidth="1"/>
    <col min="1540" max="1540" width="34.7109375" style="198" customWidth="1"/>
    <col min="1541" max="1791" width="9.28515625" style="198"/>
    <col min="1792" max="1792" width="110.28515625" style="198" customWidth="1"/>
    <col min="1793" max="1793" width="43.5703125" style="198" customWidth="1"/>
    <col min="1794" max="1794" width="35.5703125" style="198" customWidth="1"/>
    <col min="1795" max="1795" width="36" style="198" customWidth="1"/>
    <col min="1796" max="1796" width="34.7109375" style="198" customWidth="1"/>
    <col min="1797" max="2047" width="9.28515625" style="198"/>
    <col min="2048" max="2048" width="110.28515625" style="198" customWidth="1"/>
    <col min="2049" max="2049" width="43.5703125" style="198" customWidth="1"/>
    <col min="2050" max="2050" width="35.5703125" style="198" customWidth="1"/>
    <col min="2051" max="2051" width="36" style="198" customWidth="1"/>
    <col min="2052" max="2052" width="34.7109375" style="198" customWidth="1"/>
    <col min="2053" max="2303" width="9.28515625" style="198"/>
    <col min="2304" max="2304" width="110.28515625" style="198" customWidth="1"/>
    <col min="2305" max="2305" width="43.5703125" style="198" customWidth="1"/>
    <col min="2306" max="2306" width="35.5703125" style="198" customWidth="1"/>
    <col min="2307" max="2307" width="36" style="198" customWidth="1"/>
    <col min="2308" max="2308" width="34.7109375" style="198" customWidth="1"/>
    <col min="2309" max="2559" width="9.28515625" style="198"/>
    <col min="2560" max="2560" width="110.28515625" style="198" customWidth="1"/>
    <col min="2561" max="2561" width="43.5703125" style="198" customWidth="1"/>
    <col min="2562" max="2562" width="35.5703125" style="198" customWidth="1"/>
    <col min="2563" max="2563" width="36" style="198" customWidth="1"/>
    <col min="2564" max="2564" width="34.7109375" style="198" customWidth="1"/>
    <col min="2565" max="2815" width="9.28515625" style="198"/>
    <col min="2816" max="2816" width="110.28515625" style="198" customWidth="1"/>
    <col min="2817" max="2817" width="43.5703125" style="198" customWidth="1"/>
    <col min="2818" max="2818" width="35.5703125" style="198" customWidth="1"/>
    <col min="2819" max="2819" width="36" style="198" customWidth="1"/>
    <col min="2820" max="2820" width="34.7109375" style="198" customWidth="1"/>
    <col min="2821" max="3071" width="9.28515625" style="198"/>
    <col min="3072" max="3072" width="110.28515625" style="198" customWidth="1"/>
    <col min="3073" max="3073" width="43.5703125" style="198" customWidth="1"/>
    <col min="3074" max="3074" width="35.5703125" style="198" customWidth="1"/>
    <col min="3075" max="3075" width="36" style="198" customWidth="1"/>
    <col min="3076" max="3076" width="34.7109375" style="198" customWidth="1"/>
    <col min="3077" max="3327" width="9.28515625" style="198"/>
    <col min="3328" max="3328" width="110.28515625" style="198" customWidth="1"/>
    <col min="3329" max="3329" width="43.5703125" style="198" customWidth="1"/>
    <col min="3330" max="3330" width="35.5703125" style="198" customWidth="1"/>
    <col min="3331" max="3331" width="36" style="198" customWidth="1"/>
    <col min="3332" max="3332" width="34.7109375" style="198" customWidth="1"/>
    <col min="3333" max="3583" width="9.28515625" style="198"/>
    <col min="3584" max="3584" width="110.28515625" style="198" customWidth="1"/>
    <col min="3585" max="3585" width="43.5703125" style="198" customWidth="1"/>
    <col min="3586" max="3586" width="35.5703125" style="198" customWidth="1"/>
    <col min="3587" max="3587" width="36" style="198" customWidth="1"/>
    <col min="3588" max="3588" width="34.7109375" style="198" customWidth="1"/>
    <col min="3589" max="3839" width="9.28515625" style="198"/>
    <col min="3840" max="3840" width="110.28515625" style="198" customWidth="1"/>
    <col min="3841" max="3841" width="43.5703125" style="198" customWidth="1"/>
    <col min="3842" max="3842" width="35.5703125" style="198" customWidth="1"/>
    <col min="3843" max="3843" width="36" style="198" customWidth="1"/>
    <col min="3844" max="3844" width="34.7109375" style="198" customWidth="1"/>
    <col min="3845" max="4095" width="9.28515625" style="198"/>
    <col min="4096" max="4096" width="110.28515625" style="198" customWidth="1"/>
    <col min="4097" max="4097" width="43.5703125" style="198" customWidth="1"/>
    <col min="4098" max="4098" width="35.5703125" style="198" customWidth="1"/>
    <col min="4099" max="4099" width="36" style="198" customWidth="1"/>
    <col min="4100" max="4100" width="34.7109375" style="198" customWidth="1"/>
    <col min="4101" max="4351" width="9.28515625" style="198"/>
    <col min="4352" max="4352" width="110.28515625" style="198" customWidth="1"/>
    <col min="4353" max="4353" width="43.5703125" style="198" customWidth="1"/>
    <col min="4354" max="4354" width="35.5703125" style="198" customWidth="1"/>
    <col min="4355" max="4355" width="36" style="198" customWidth="1"/>
    <col min="4356" max="4356" width="34.7109375" style="198" customWidth="1"/>
    <col min="4357" max="4607" width="9.28515625" style="198"/>
    <col min="4608" max="4608" width="110.28515625" style="198" customWidth="1"/>
    <col min="4609" max="4609" width="43.5703125" style="198" customWidth="1"/>
    <col min="4610" max="4610" width="35.5703125" style="198" customWidth="1"/>
    <col min="4611" max="4611" width="36" style="198" customWidth="1"/>
    <col min="4612" max="4612" width="34.7109375" style="198" customWidth="1"/>
    <col min="4613" max="4863" width="9.28515625" style="198"/>
    <col min="4864" max="4864" width="110.28515625" style="198" customWidth="1"/>
    <col min="4865" max="4865" width="43.5703125" style="198" customWidth="1"/>
    <col min="4866" max="4866" width="35.5703125" style="198" customWidth="1"/>
    <col min="4867" max="4867" width="36" style="198" customWidth="1"/>
    <col min="4868" max="4868" width="34.7109375" style="198" customWidth="1"/>
    <col min="4869" max="5119" width="9.28515625" style="198"/>
    <col min="5120" max="5120" width="110.28515625" style="198" customWidth="1"/>
    <col min="5121" max="5121" width="43.5703125" style="198" customWidth="1"/>
    <col min="5122" max="5122" width="35.5703125" style="198" customWidth="1"/>
    <col min="5123" max="5123" width="36" style="198" customWidth="1"/>
    <col min="5124" max="5124" width="34.7109375" style="198" customWidth="1"/>
    <col min="5125" max="5375" width="9.28515625" style="198"/>
    <col min="5376" max="5376" width="110.28515625" style="198" customWidth="1"/>
    <col min="5377" max="5377" width="43.5703125" style="198" customWidth="1"/>
    <col min="5378" max="5378" width="35.5703125" style="198" customWidth="1"/>
    <col min="5379" max="5379" width="36" style="198" customWidth="1"/>
    <col min="5380" max="5380" width="34.7109375" style="198" customWidth="1"/>
    <col min="5381" max="5631" width="9.28515625" style="198"/>
    <col min="5632" max="5632" width="110.28515625" style="198" customWidth="1"/>
    <col min="5633" max="5633" width="43.5703125" style="198" customWidth="1"/>
    <col min="5634" max="5634" width="35.5703125" style="198" customWidth="1"/>
    <col min="5635" max="5635" width="36" style="198" customWidth="1"/>
    <col min="5636" max="5636" width="34.7109375" style="198" customWidth="1"/>
    <col min="5637" max="5887" width="9.28515625" style="198"/>
    <col min="5888" max="5888" width="110.28515625" style="198" customWidth="1"/>
    <col min="5889" max="5889" width="43.5703125" style="198" customWidth="1"/>
    <col min="5890" max="5890" width="35.5703125" style="198" customWidth="1"/>
    <col min="5891" max="5891" width="36" style="198" customWidth="1"/>
    <col min="5892" max="5892" width="34.7109375" style="198" customWidth="1"/>
    <col min="5893" max="6143" width="9.28515625" style="198"/>
    <col min="6144" max="6144" width="110.28515625" style="198" customWidth="1"/>
    <col min="6145" max="6145" width="43.5703125" style="198" customWidth="1"/>
    <col min="6146" max="6146" width="35.5703125" style="198" customWidth="1"/>
    <col min="6147" max="6147" width="36" style="198" customWidth="1"/>
    <col min="6148" max="6148" width="34.7109375" style="198" customWidth="1"/>
    <col min="6149" max="6399" width="9.28515625" style="198"/>
    <col min="6400" max="6400" width="110.28515625" style="198" customWidth="1"/>
    <col min="6401" max="6401" width="43.5703125" style="198" customWidth="1"/>
    <col min="6402" max="6402" width="35.5703125" style="198" customWidth="1"/>
    <col min="6403" max="6403" width="36" style="198" customWidth="1"/>
    <col min="6404" max="6404" width="34.7109375" style="198" customWidth="1"/>
    <col min="6405" max="6655" width="9.28515625" style="198"/>
    <col min="6656" max="6656" width="110.28515625" style="198" customWidth="1"/>
    <col min="6657" max="6657" width="43.5703125" style="198" customWidth="1"/>
    <col min="6658" max="6658" width="35.5703125" style="198" customWidth="1"/>
    <col min="6659" max="6659" width="36" style="198" customWidth="1"/>
    <col min="6660" max="6660" width="34.7109375" style="198" customWidth="1"/>
    <col min="6661" max="6911" width="9.28515625" style="198"/>
    <col min="6912" max="6912" width="110.28515625" style="198" customWidth="1"/>
    <col min="6913" max="6913" width="43.5703125" style="198" customWidth="1"/>
    <col min="6914" max="6914" width="35.5703125" style="198" customWidth="1"/>
    <col min="6915" max="6915" width="36" style="198" customWidth="1"/>
    <col min="6916" max="6916" width="34.7109375" style="198" customWidth="1"/>
    <col min="6917" max="7167" width="9.28515625" style="198"/>
    <col min="7168" max="7168" width="110.28515625" style="198" customWidth="1"/>
    <col min="7169" max="7169" width="43.5703125" style="198" customWidth="1"/>
    <col min="7170" max="7170" width="35.5703125" style="198" customWidth="1"/>
    <col min="7171" max="7171" width="36" style="198" customWidth="1"/>
    <col min="7172" max="7172" width="34.7109375" style="198" customWidth="1"/>
    <col min="7173" max="7423" width="9.28515625" style="198"/>
    <col min="7424" max="7424" width="110.28515625" style="198" customWidth="1"/>
    <col min="7425" max="7425" width="43.5703125" style="198" customWidth="1"/>
    <col min="7426" max="7426" width="35.5703125" style="198" customWidth="1"/>
    <col min="7427" max="7427" width="36" style="198" customWidth="1"/>
    <col min="7428" max="7428" width="34.7109375" style="198" customWidth="1"/>
    <col min="7429" max="7679" width="9.28515625" style="198"/>
    <col min="7680" max="7680" width="110.28515625" style="198" customWidth="1"/>
    <col min="7681" max="7681" width="43.5703125" style="198" customWidth="1"/>
    <col min="7682" max="7682" width="35.5703125" style="198" customWidth="1"/>
    <col min="7683" max="7683" width="36" style="198" customWidth="1"/>
    <col min="7684" max="7684" width="34.7109375" style="198" customWidth="1"/>
    <col min="7685" max="7935" width="9.28515625" style="198"/>
    <col min="7936" max="7936" width="110.28515625" style="198" customWidth="1"/>
    <col min="7937" max="7937" width="43.5703125" style="198" customWidth="1"/>
    <col min="7938" max="7938" width="35.5703125" style="198" customWidth="1"/>
    <col min="7939" max="7939" width="36" style="198" customWidth="1"/>
    <col min="7940" max="7940" width="34.7109375" style="198" customWidth="1"/>
    <col min="7941" max="8191" width="9.28515625" style="198"/>
    <col min="8192" max="8192" width="110.28515625" style="198" customWidth="1"/>
    <col min="8193" max="8193" width="43.5703125" style="198" customWidth="1"/>
    <col min="8194" max="8194" width="35.5703125" style="198" customWidth="1"/>
    <col min="8195" max="8195" width="36" style="198" customWidth="1"/>
    <col min="8196" max="8196" width="34.7109375" style="198" customWidth="1"/>
    <col min="8197" max="8447" width="9.28515625" style="198"/>
    <col min="8448" max="8448" width="110.28515625" style="198" customWidth="1"/>
    <col min="8449" max="8449" width="43.5703125" style="198" customWidth="1"/>
    <col min="8450" max="8450" width="35.5703125" style="198" customWidth="1"/>
    <col min="8451" max="8451" width="36" style="198" customWidth="1"/>
    <col min="8452" max="8452" width="34.7109375" style="198" customWidth="1"/>
    <col min="8453" max="8703" width="9.28515625" style="198"/>
    <col min="8704" max="8704" width="110.28515625" style="198" customWidth="1"/>
    <col min="8705" max="8705" width="43.5703125" style="198" customWidth="1"/>
    <col min="8706" max="8706" width="35.5703125" style="198" customWidth="1"/>
    <col min="8707" max="8707" width="36" style="198" customWidth="1"/>
    <col min="8708" max="8708" width="34.7109375" style="198" customWidth="1"/>
    <col min="8709" max="8959" width="9.28515625" style="198"/>
    <col min="8960" max="8960" width="110.28515625" style="198" customWidth="1"/>
    <col min="8961" max="8961" width="43.5703125" style="198" customWidth="1"/>
    <col min="8962" max="8962" width="35.5703125" style="198" customWidth="1"/>
    <col min="8963" max="8963" width="36" style="198" customWidth="1"/>
    <col min="8964" max="8964" width="34.7109375" style="198" customWidth="1"/>
    <col min="8965" max="9215" width="9.28515625" style="198"/>
    <col min="9216" max="9216" width="110.28515625" style="198" customWidth="1"/>
    <col min="9217" max="9217" width="43.5703125" style="198" customWidth="1"/>
    <col min="9218" max="9218" width="35.5703125" style="198" customWidth="1"/>
    <col min="9219" max="9219" width="36" style="198" customWidth="1"/>
    <col min="9220" max="9220" width="34.7109375" style="198" customWidth="1"/>
    <col min="9221" max="9471" width="9.28515625" style="198"/>
    <col min="9472" max="9472" width="110.28515625" style="198" customWidth="1"/>
    <col min="9473" max="9473" width="43.5703125" style="198" customWidth="1"/>
    <col min="9474" max="9474" width="35.5703125" style="198" customWidth="1"/>
    <col min="9475" max="9475" width="36" style="198" customWidth="1"/>
    <col min="9476" max="9476" width="34.7109375" style="198" customWidth="1"/>
    <col min="9477" max="9727" width="9.28515625" style="198"/>
    <col min="9728" max="9728" width="110.28515625" style="198" customWidth="1"/>
    <col min="9729" max="9729" width="43.5703125" style="198" customWidth="1"/>
    <col min="9730" max="9730" width="35.5703125" style="198" customWidth="1"/>
    <col min="9731" max="9731" width="36" style="198" customWidth="1"/>
    <col min="9732" max="9732" width="34.7109375" style="198" customWidth="1"/>
    <col min="9733" max="9983" width="9.28515625" style="198"/>
    <col min="9984" max="9984" width="110.28515625" style="198" customWidth="1"/>
    <col min="9985" max="9985" width="43.5703125" style="198" customWidth="1"/>
    <col min="9986" max="9986" width="35.5703125" style="198" customWidth="1"/>
    <col min="9987" max="9987" width="36" style="198" customWidth="1"/>
    <col min="9988" max="9988" width="34.7109375" style="198" customWidth="1"/>
    <col min="9989" max="10239" width="9.28515625" style="198"/>
    <col min="10240" max="10240" width="110.28515625" style="198" customWidth="1"/>
    <col min="10241" max="10241" width="43.5703125" style="198" customWidth="1"/>
    <col min="10242" max="10242" width="35.5703125" style="198" customWidth="1"/>
    <col min="10243" max="10243" width="36" style="198" customWidth="1"/>
    <col min="10244" max="10244" width="34.7109375" style="198" customWidth="1"/>
    <col min="10245" max="10495" width="9.28515625" style="198"/>
    <col min="10496" max="10496" width="110.28515625" style="198" customWidth="1"/>
    <col min="10497" max="10497" width="43.5703125" style="198" customWidth="1"/>
    <col min="10498" max="10498" width="35.5703125" style="198" customWidth="1"/>
    <col min="10499" max="10499" width="36" style="198" customWidth="1"/>
    <col min="10500" max="10500" width="34.7109375" style="198" customWidth="1"/>
    <col min="10501" max="10751" width="9.28515625" style="198"/>
    <col min="10752" max="10752" width="110.28515625" style="198" customWidth="1"/>
    <col min="10753" max="10753" width="43.5703125" style="198" customWidth="1"/>
    <col min="10754" max="10754" width="35.5703125" style="198" customWidth="1"/>
    <col min="10755" max="10755" width="36" style="198" customWidth="1"/>
    <col min="10756" max="10756" width="34.7109375" style="198" customWidth="1"/>
    <col min="10757" max="11007" width="9.28515625" style="198"/>
    <col min="11008" max="11008" width="110.28515625" style="198" customWidth="1"/>
    <col min="11009" max="11009" width="43.5703125" style="198" customWidth="1"/>
    <col min="11010" max="11010" width="35.5703125" style="198" customWidth="1"/>
    <col min="11011" max="11011" width="36" style="198" customWidth="1"/>
    <col min="11012" max="11012" width="34.7109375" style="198" customWidth="1"/>
    <col min="11013" max="11263" width="9.28515625" style="198"/>
    <col min="11264" max="11264" width="110.28515625" style="198" customWidth="1"/>
    <col min="11265" max="11265" width="43.5703125" style="198" customWidth="1"/>
    <col min="11266" max="11266" width="35.5703125" style="198" customWidth="1"/>
    <col min="11267" max="11267" width="36" style="198" customWidth="1"/>
    <col min="11268" max="11268" width="34.7109375" style="198" customWidth="1"/>
    <col min="11269" max="11519" width="9.28515625" style="198"/>
    <col min="11520" max="11520" width="110.28515625" style="198" customWidth="1"/>
    <col min="11521" max="11521" width="43.5703125" style="198" customWidth="1"/>
    <col min="11522" max="11522" width="35.5703125" style="198" customWidth="1"/>
    <col min="11523" max="11523" width="36" style="198" customWidth="1"/>
    <col min="11524" max="11524" width="34.7109375" style="198" customWidth="1"/>
    <col min="11525" max="11775" width="9.28515625" style="198"/>
    <col min="11776" max="11776" width="110.28515625" style="198" customWidth="1"/>
    <col min="11777" max="11777" width="43.5703125" style="198" customWidth="1"/>
    <col min="11778" max="11778" width="35.5703125" style="198" customWidth="1"/>
    <col min="11779" max="11779" width="36" style="198" customWidth="1"/>
    <col min="11780" max="11780" width="34.7109375" style="198" customWidth="1"/>
    <col min="11781" max="12031" width="9.28515625" style="198"/>
    <col min="12032" max="12032" width="110.28515625" style="198" customWidth="1"/>
    <col min="12033" max="12033" width="43.5703125" style="198" customWidth="1"/>
    <col min="12034" max="12034" width="35.5703125" style="198" customWidth="1"/>
    <col min="12035" max="12035" width="36" style="198" customWidth="1"/>
    <col min="12036" max="12036" width="34.7109375" style="198" customWidth="1"/>
    <col min="12037" max="12287" width="9.28515625" style="198"/>
    <col min="12288" max="12288" width="110.28515625" style="198" customWidth="1"/>
    <col min="12289" max="12289" width="43.5703125" style="198" customWidth="1"/>
    <col min="12290" max="12290" width="35.5703125" style="198" customWidth="1"/>
    <col min="12291" max="12291" width="36" style="198" customWidth="1"/>
    <col min="12292" max="12292" width="34.7109375" style="198" customWidth="1"/>
    <col min="12293" max="12543" width="9.28515625" style="198"/>
    <col min="12544" max="12544" width="110.28515625" style="198" customWidth="1"/>
    <col min="12545" max="12545" width="43.5703125" style="198" customWidth="1"/>
    <col min="12546" max="12546" width="35.5703125" style="198" customWidth="1"/>
    <col min="12547" max="12547" width="36" style="198" customWidth="1"/>
    <col min="12548" max="12548" width="34.7109375" style="198" customWidth="1"/>
    <col min="12549" max="12799" width="9.28515625" style="198"/>
    <col min="12800" max="12800" width="110.28515625" style="198" customWidth="1"/>
    <col min="12801" max="12801" width="43.5703125" style="198" customWidth="1"/>
    <col min="12802" max="12802" width="35.5703125" style="198" customWidth="1"/>
    <col min="12803" max="12803" width="36" style="198" customWidth="1"/>
    <col min="12804" max="12804" width="34.7109375" style="198" customWidth="1"/>
    <col min="12805" max="13055" width="9.28515625" style="198"/>
    <col min="13056" max="13056" width="110.28515625" style="198" customWidth="1"/>
    <col min="13057" max="13057" width="43.5703125" style="198" customWidth="1"/>
    <col min="13058" max="13058" width="35.5703125" style="198" customWidth="1"/>
    <col min="13059" max="13059" width="36" style="198" customWidth="1"/>
    <col min="13060" max="13060" width="34.7109375" style="198" customWidth="1"/>
    <col min="13061" max="13311" width="9.28515625" style="198"/>
    <col min="13312" max="13312" width="110.28515625" style="198" customWidth="1"/>
    <col min="13313" max="13313" width="43.5703125" style="198" customWidth="1"/>
    <col min="13314" max="13314" width="35.5703125" style="198" customWidth="1"/>
    <col min="13315" max="13315" width="36" style="198" customWidth="1"/>
    <col min="13316" max="13316" width="34.7109375" style="198" customWidth="1"/>
    <col min="13317" max="13567" width="9.28515625" style="198"/>
    <col min="13568" max="13568" width="110.28515625" style="198" customWidth="1"/>
    <col min="13569" max="13569" width="43.5703125" style="198" customWidth="1"/>
    <col min="13570" max="13570" width="35.5703125" style="198" customWidth="1"/>
    <col min="13571" max="13571" width="36" style="198" customWidth="1"/>
    <col min="13572" max="13572" width="34.7109375" style="198" customWidth="1"/>
    <col min="13573" max="13823" width="9.28515625" style="198"/>
    <col min="13824" max="13824" width="110.28515625" style="198" customWidth="1"/>
    <col min="13825" max="13825" width="43.5703125" style="198" customWidth="1"/>
    <col min="13826" max="13826" width="35.5703125" style="198" customWidth="1"/>
    <col min="13827" max="13827" width="36" style="198" customWidth="1"/>
    <col min="13828" max="13828" width="34.7109375" style="198" customWidth="1"/>
    <col min="13829" max="14079" width="9.28515625" style="198"/>
    <col min="14080" max="14080" width="110.28515625" style="198" customWidth="1"/>
    <col min="14081" max="14081" width="43.5703125" style="198" customWidth="1"/>
    <col min="14082" max="14082" width="35.5703125" style="198" customWidth="1"/>
    <col min="14083" max="14083" width="36" style="198" customWidth="1"/>
    <col min="14084" max="14084" width="34.7109375" style="198" customWidth="1"/>
    <col min="14085" max="14335" width="9.28515625" style="198"/>
    <col min="14336" max="14336" width="110.28515625" style="198" customWidth="1"/>
    <col min="14337" max="14337" width="43.5703125" style="198" customWidth="1"/>
    <col min="14338" max="14338" width="35.5703125" style="198" customWidth="1"/>
    <col min="14339" max="14339" width="36" style="198" customWidth="1"/>
    <col min="14340" max="14340" width="34.7109375" style="198" customWidth="1"/>
    <col min="14341" max="14591" width="9.28515625" style="198"/>
    <col min="14592" max="14592" width="110.28515625" style="198" customWidth="1"/>
    <col min="14593" max="14593" width="43.5703125" style="198" customWidth="1"/>
    <col min="14594" max="14594" width="35.5703125" style="198" customWidth="1"/>
    <col min="14595" max="14595" width="36" style="198" customWidth="1"/>
    <col min="14596" max="14596" width="34.7109375" style="198" customWidth="1"/>
    <col min="14597" max="14847" width="9.28515625" style="198"/>
    <col min="14848" max="14848" width="110.28515625" style="198" customWidth="1"/>
    <col min="14849" max="14849" width="43.5703125" style="198" customWidth="1"/>
    <col min="14850" max="14850" width="35.5703125" style="198" customWidth="1"/>
    <col min="14851" max="14851" width="36" style="198" customWidth="1"/>
    <col min="14852" max="14852" width="34.7109375" style="198" customWidth="1"/>
    <col min="14853" max="15103" width="9.28515625" style="198"/>
    <col min="15104" max="15104" width="110.28515625" style="198" customWidth="1"/>
    <col min="15105" max="15105" width="43.5703125" style="198" customWidth="1"/>
    <col min="15106" max="15106" width="35.5703125" style="198" customWidth="1"/>
    <col min="15107" max="15107" width="36" style="198" customWidth="1"/>
    <col min="15108" max="15108" width="34.7109375" style="198" customWidth="1"/>
    <col min="15109" max="15359" width="9.28515625" style="198"/>
    <col min="15360" max="15360" width="110.28515625" style="198" customWidth="1"/>
    <col min="15361" max="15361" width="43.5703125" style="198" customWidth="1"/>
    <col min="15362" max="15362" width="35.5703125" style="198" customWidth="1"/>
    <col min="15363" max="15363" width="36" style="198" customWidth="1"/>
    <col min="15364" max="15364" width="34.7109375" style="198" customWidth="1"/>
    <col min="15365" max="15615" width="9.28515625" style="198"/>
    <col min="15616" max="15616" width="110.28515625" style="198" customWidth="1"/>
    <col min="15617" max="15617" width="43.5703125" style="198" customWidth="1"/>
    <col min="15618" max="15618" width="35.5703125" style="198" customWidth="1"/>
    <col min="15619" max="15619" width="36" style="198" customWidth="1"/>
    <col min="15620" max="15620" width="34.7109375" style="198" customWidth="1"/>
    <col min="15621" max="15871" width="9.28515625" style="198"/>
    <col min="15872" max="15872" width="110.28515625" style="198" customWidth="1"/>
    <col min="15873" max="15873" width="43.5703125" style="198" customWidth="1"/>
    <col min="15874" max="15874" width="35.5703125" style="198" customWidth="1"/>
    <col min="15875" max="15875" width="36" style="198" customWidth="1"/>
    <col min="15876" max="15876" width="34.7109375" style="198" customWidth="1"/>
    <col min="15877" max="16127" width="9.28515625" style="198"/>
    <col min="16128" max="16128" width="110.28515625" style="198" customWidth="1"/>
    <col min="16129" max="16129" width="43.5703125" style="198" customWidth="1"/>
    <col min="16130" max="16130" width="35.5703125" style="198" customWidth="1"/>
    <col min="16131" max="16131" width="36" style="198" customWidth="1"/>
    <col min="16132" max="16132" width="34.7109375" style="198" customWidth="1"/>
    <col min="16133" max="16384" width="9.28515625" style="198"/>
  </cols>
  <sheetData>
    <row r="2" spans="2:4">
      <c r="B2" s="219"/>
      <c r="C2" s="311" t="s">
        <v>787</v>
      </c>
      <c r="D2" s="219"/>
    </row>
    <row r="3" spans="2:4">
      <c r="B3" s="316"/>
      <c r="C3" s="315" t="s">
        <v>788</v>
      </c>
      <c r="D3" s="316"/>
    </row>
    <row r="4" spans="2:4">
      <c r="B4" s="316"/>
      <c r="C4" s="315" t="s">
        <v>795</v>
      </c>
      <c r="D4" s="316"/>
    </row>
    <row r="5" spans="2:4">
      <c r="B5" s="219"/>
      <c r="C5" s="315"/>
      <c r="D5" s="295" t="s">
        <v>194</v>
      </c>
    </row>
    <row r="6" spans="2:4" s="199" customFormat="1" ht="61.5" customHeight="1">
      <c r="B6" s="410" t="s">
        <v>10</v>
      </c>
      <c r="C6" s="411" t="s">
        <v>796</v>
      </c>
      <c r="D6" s="411" t="s">
        <v>797</v>
      </c>
    </row>
    <row r="7" spans="2:4">
      <c r="B7" s="412" t="s">
        <v>798</v>
      </c>
      <c r="C7" s="213"/>
      <c r="D7" s="213"/>
    </row>
    <row r="8" spans="2:4">
      <c r="B8" s="413" t="s">
        <v>799</v>
      </c>
      <c r="C8" s="214"/>
      <c r="D8" s="214"/>
    </row>
    <row r="9" spans="2:4">
      <c r="B9" s="413" t="s">
        <v>800</v>
      </c>
      <c r="C9" s="214"/>
      <c r="D9" s="214"/>
    </row>
    <row r="10" spans="2:4">
      <c r="B10" s="413" t="s">
        <v>340</v>
      </c>
      <c r="C10" s="214"/>
      <c r="D10" s="214"/>
    </row>
    <row r="11" spans="2:4">
      <c r="B11" s="414" t="s">
        <v>801</v>
      </c>
      <c r="C11" s="214"/>
      <c r="D11" s="214"/>
    </row>
    <row r="12" spans="2:4">
      <c r="B12" s="413"/>
      <c r="C12" s="213"/>
      <c r="D12" s="213"/>
    </row>
    <row r="13" spans="2:4">
      <c r="B13" s="412" t="s">
        <v>802</v>
      </c>
      <c r="C13" s="213"/>
      <c r="D13" s="213"/>
    </row>
    <row r="14" spans="2:4">
      <c r="B14" s="413" t="s">
        <v>799</v>
      </c>
      <c r="C14" s="214"/>
      <c r="D14" s="214"/>
    </row>
    <row r="15" spans="2:4">
      <c r="B15" s="413" t="s">
        <v>800</v>
      </c>
      <c r="C15" s="214"/>
      <c r="D15" s="214"/>
    </row>
    <row r="16" spans="2:4">
      <c r="B16" s="413" t="s">
        <v>340</v>
      </c>
      <c r="C16" s="214"/>
      <c r="D16" s="214"/>
    </row>
    <row r="17" spans="2:4">
      <c r="B17" s="414" t="s">
        <v>803</v>
      </c>
      <c r="C17" s="214"/>
      <c r="D17" s="214"/>
    </row>
    <row r="18" spans="2:4">
      <c r="B18" s="413"/>
      <c r="C18" s="213"/>
      <c r="D18" s="213"/>
    </row>
    <row r="19" spans="2:4">
      <c r="B19" s="414" t="s">
        <v>804</v>
      </c>
      <c r="C19" s="213"/>
      <c r="D19" s="213"/>
    </row>
    <row r="21" spans="2:4">
      <c r="B21" s="180" t="s">
        <v>793</v>
      </c>
    </row>
  </sheetData>
  <printOptions horizontalCentered="1"/>
  <pageMargins left="1.14173228346457" right="0.35433070866141703" top="1.0629921259842501" bottom="0.98425196850393704" header="0.31496062992126" footer="0.31496062992126"/>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L37"/>
  <sheetViews>
    <sheetView showGridLines="0" view="pageBreakPreview" zoomScale="60" zoomScaleNormal="60" workbookViewId="0">
      <selection activeCell="L5" sqref="L5"/>
    </sheetView>
  </sheetViews>
  <sheetFormatPr defaultColWidth="9.28515625" defaultRowHeight="13.9"/>
  <cols>
    <col min="1" max="1" width="14.5703125" style="180" customWidth="1"/>
    <col min="2" max="2" width="14.42578125" style="204" customWidth="1"/>
    <col min="3" max="3" width="58.28515625" style="205" customWidth="1"/>
    <col min="4" max="6" width="15.28515625" style="180" customWidth="1"/>
    <col min="7" max="7" width="24.28515625" style="180" customWidth="1"/>
    <col min="8" max="8" width="15.28515625" style="180" customWidth="1"/>
    <col min="9" max="9" width="16.28515625" style="180" customWidth="1"/>
    <col min="10" max="10" width="15.28515625" style="180" customWidth="1"/>
    <col min="11" max="11" width="18.7109375" style="196" customWidth="1"/>
    <col min="12" max="12" width="15.28515625" style="206" customWidth="1"/>
    <col min="13" max="13" width="19.42578125" style="180" customWidth="1"/>
    <col min="14" max="250" width="9.28515625" style="180"/>
    <col min="251" max="251" width="14.5703125" style="180" customWidth="1"/>
    <col min="252" max="252" width="14.42578125" style="180" customWidth="1"/>
    <col min="253" max="253" width="58.28515625" style="180" customWidth="1"/>
    <col min="254" max="254" width="30.42578125" style="180" customWidth="1"/>
    <col min="255" max="255" width="27.28515625" style="180" customWidth="1"/>
    <col min="256" max="256" width="30.7109375" style="180" customWidth="1"/>
    <col min="257" max="257" width="24.7109375" style="180" customWidth="1"/>
    <col min="258" max="258" width="27.28515625" style="180" customWidth="1"/>
    <col min="259" max="259" width="32" style="180" customWidth="1"/>
    <col min="260" max="260" width="25.5703125" style="180" customWidth="1"/>
    <col min="261" max="261" width="27.28515625" style="180" customWidth="1"/>
    <col min="262" max="262" width="31.42578125" style="180" customWidth="1"/>
    <col min="263" max="263" width="30.5703125" style="180" customWidth="1"/>
    <col min="264" max="264" width="27.28515625" style="180" customWidth="1"/>
    <col min="265" max="265" width="32.5703125" style="180" customWidth="1"/>
    <col min="266" max="266" width="30.42578125" style="180" customWidth="1"/>
    <col min="267" max="267" width="24.28515625" style="180" customWidth="1"/>
    <col min="268" max="268" width="28" style="180" customWidth="1"/>
    <col min="269" max="269" width="19.42578125" style="180" customWidth="1"/>
    <col min="270" max="506" width="9.28515625" style="180"/>
    <col min="507" max="507" width="14.5703125" style="180" customWidth="1"/>
    <col min="508" max="508" width="14.42578125" style="180" customWidth="1"/>
    <col min="509" max="509" width="58.28515625" style="180" customWidth="1"/>
    <col min="510" max="510" width="30.42578125" style="180" customWidth="1"/>
    <col min="511" max="511" width="27.28515625" style="180" customWidth="1"/>
    <col min="512" max="512" width="30.7109375" style="180" customWidth="1"/>
    <col min="513" max="513" width="24.7109375" style="180" customWidth="1"/>
    <col min="514" max="514" width="27.28515625" style="180" customWidth="1"/>
    <col min="515" max="515" width="32" style="180" customWidth="1"/>
    <col min="516" max="516" width="25.5703125" style="180" customWidth="1"/>
    <col min="517" max="517" width="27.28515625" style="180" customWidth="1"/>
    <col min="518" max="518" width="31.42578125" style="180" customWidth="1"/>
    <col min="519" max="519" width="30.5703125" style="180" customWidth="1"/>
    <col min="520" max="520" width="27.28515625" style="180" customWidth="1"/>
    <col min="521" max="521" width="32.5703125" style="180" customWidth="1"/>
    <col min="522" max="522" width="30.42578125" style="180" customWidth="1"/>
    <col min="523" max="523" width="24.28515625" style="180" customWidth="1"/>
    <col min="524" max="524" width="28" style="180" customWidth="1"/>
    <col min="525" max="525" width="19.42578125" style="180" customWidth="1"/>
    <col min="526" max="762" width="9.28515625" style="180"/>
    <col min="763" max="763" width="14.5703125" style="180" customWidth="1"/>
    <col min="764" max="764" width="14.42578125" style="180" customWidth="1"/>
    <col min="765" max="765" width="58.28515625" style="180" customWidth="1"/>
    <col min="766" max="766" width="30.42578125" style="180" customWidth="1"/>
    <col min="767" max="767" width="27.28515625" style="180" customWidth="1"/>
    <col min="768" max="768" width="30.7109375" style="180" customWidth="1"/>
    <col min="769" max="769" width="24.7109375" style="180" customWidth="1"/>
    <col min="770" max="770" width="27.28515625" style="180" customWidth="1"/>
    <col min="771" max="771" width="32" style="180" customWidth="1"/>
    <col min="772" max="772" width="25.5703125" style="180" customWidth="1"/>
    <col min="773" max="773" width="27.28515625" style="180" customWidth="1"/>
    <col min="774" max="774" width="31.42578125" style="180" customWidth="1"/>
    <col min="775" max="775" width="30.5703125" style="180" customWidth="1"/>
    <col min="776" max="776" width="27.28515625" style="180" customWidth="1"/>
    <col min="777" max="777" width="32.5703125" style="180" customWidth="1"/>
    <col min="778" max="778" width="30.42578125" style="180" customWidth="1"/>
    <col min="779" max="779" width="24.28515625" style="180" customWidth="1"/>
    <col min="780" max="780" width="28" style="180" customWidth="1"/>
    <col min="781" max="781" width="19.42578125" style="180" customWidth="1"/>
    <col min="782" max="1018" width="9.28515625" style="180"/>
    <col min="1019" max="1019" width="14.5703125" style="180" customWidth="1"/>
    <col min="1020" max="1020" width="14.42578125" style="180" customWidth="1"/>
    <col min="1021" max="1021" width="58.28515625" style="180" customWidth="1"/>
    <col min="1022" max="1022" width="30.42578125" style="180" customWidth="1"/>
    <col min="1023" max="1023" width="27.28515625" style="180" customWidth="1"/>
    <col min="1024" max="1024" width="30.7109375" style="180" customWidth="1"/>
    <col min="1025" max="1025" width="24.7109375" style="180" customWidth="1"/>
    <col min="1026" max="1026" width="27.28515625" style="180" customWidth="1"/>
    <col min="1027" max="1027" width="32" style="180" customWidth="1"/>
    <col min="1028" max="1028" width="25.5703125" style="180" customWidth="1"/>
    <col min="1029" max="1029" width="27.28515625" style="180" customWidth="1"/>
    <col min="1030" max="1030" width="31.42578125" style="180" customWidth="1"/>
    <col min="1031" max="1031" width="30.5703125" style="180" customWidth="1"/>
    <col min="1032" max="1032" width="27.28515625" style="180" customWidth="1"/>
    <col min="1033" max="1033" width="32.5703125" style="180" customWidth="1"/>
    <col min="1034" max="1034" width="30.42578125" style="180" customWidth="1"/>
    <col min="1035" max="1035" width="24.28515625" style="180" customWidth="1"/>
    <col min="1036" max="1036" width="28" style="180" customWidth="1"/>
    <col min="1037" max="1037" width="19.42578125" style="180" customWidth="1"/>
    <col min="1038" max="1274" width="9.28515625" style="180"/>
    <col min="1275" max="1275" width="14.5703125" style="180" customWidth="1"/>
    <col min="1276" max="1276" width="14.42578125" style="180" customWidth="1"/>
    <col min="1277" max="1277" width="58.28515625" style="180" customWidth="1"/>
    <col min="1278" max="1278" width="30.42578125" style="180" customWidth="1"/>
    <col min="1279" max="1279" width="27.28515625" style="180" customWidth="1"/>
    <col min="1280" max="1280" width="30.7109375" style="180" customWidth="1"/>
    <col min="1281" max="1281" width="24.7109375" style="180" customWidth="1"/>
    <col min="1282" max="1282" width="27.28515625" style="180" customWidth="1"/>
    <col min="1283" max="1283" width="32" style="180" customWidth="1"/>
    <col min="1284" max="1284" width="25.5703125" style="180" customWidth="1"/>
    <col min="1285" max="1285" width="27.28515625" style="180" customWidth="1"/>
    <col min="1286" max="1286" width="31.42578125" style="180" customWidth="1"/>
    <col min="1287" max="1287" width="30.5703125" style="180" customWidth="1"/>
    <col min="1288" max="1288" width="27.28515625" style="180" customWidth="1"/>
    <col min="1289" max="1289" width="32.5703125" style="180" customWidth="1"/>
    <col min="1290" max="1290" width="30.42578125" style="180" customWidth="1"/>
    <col min="1291" max="1291" width="24.28515625" style="180" customWidth="1"/>
    <col min="1292" max="1292" width="28" style="180" customWidth="1"/>
    <col min="1293" max="1293" width="19.42578125" style="180" customWidth="1"/>
    <col min="1294" max="1530" width="9.28515625" style="180"/>
    <col min="1531" max="1531" width="14.5703125" style="180" customWidth="1"/>
    <col min="1532" max="1532" width="14.42578125" style="180" customWidth="1"/>
    <col min="1533" max="1533" width="58.28515625" style="180" customWidth="1"/>
    <col min="1534" max="1534" width="30.42578125" style="180" customWidth="1"/>
    <col min="1535" max="1535" width="27.28515625" style="180" customWidth="1"/>
    <col min="1536" max="1536" width="30.7109375" style="180" customWidth="1"/>
    <col min="1537" max="1537" width="24.7109375" style="180" customWidth="1"/>
    <col min="1538" max="1538" width="27.28515625" style="180" customWidth="1"/>
    <col min="1539" max="1539" width="32" style="180" customWidth="1"/>
    <col min="1540" max="1540" width="25.5703125" style="180" customWidth="1"/>
    <col min="1541" max="1541" width="27.28515625" style="180" customWidth="1"/>
    <col min="1542" max="1542" width="31.42578125" style="180" customWidth="1"/>
    <col min="1543" max="1543" width="30.5703125" style="180" customWidth="1"/>
    <col min="1544" max="1544" width="27.28515625" style="180" customWidth="1"/>
    <col min="1545" max="1545" width="32.5703125" style="180" customWidth="1"/>
    <col min="1546" max="1546" width="30.42578125" style="180" customWidth="1"/>
    <col min="1547" max="1547" width="24.28515625" style="180" customWidth="1"/>
    <col min="1548" max="1548" width="28" style="180" customWidth="1"/>
    <col min="1549" max="1549" width="19.42578125" style="180" customWidth="1"/>
    <col min="1550" max="1786" width="9.28515625" style="180"/>
    <col min="1787" max="1787" width="14.5703125" style="180" customWidth="1"/>
    <col min="1788" max="1788" width="14.42578125" style="180" customWidth="1"/>
    <col min="1789" max="1789" width="58.28515625" style="180" customWidth="1"/>
    <col min="1790" max="1790" width="30.42578125" style="180" customWidth="1"/>
    <col min="1791" max="1791" width="27.28515625" style="180" customWidth="1"/>
    <col min="1792" max="1792" width="30.7109375" style="180" customWidth="1"/>
    <col min="1793" max="1793" width="24.7109375" style="180" customWidth="1"/>
    <col min="1794" max="1794" width="27.28515625" style="180" customWidth="1"/>
    <col min="1795" max="1795" width="32" style="180" customWidth="1"/>
    <col min="1796" max="1796" width="25.5703125" style="180" customWidth="1"/>
    <col min="1797" max="1797" width="27.28515625" style="180" customWidth="1"/>
    <col min="1798" max="1798" width="31.42578125" style="180" customWidth="1"/>
    <col min="1799" max="1799" width="30.5703125" style="180" customWidth="1"/>
    <col min="1800" max="1800" width="27.28515625" style="180" customWidth="1"/>
    <col min="1801" max="1801" width="32.5703125" style="180" customWidth="1"/>
    <col min="1802" max="1802" width="30.42578125" style="180" customWidth="1"/>
    <col min="1803" max="1803" width="24.28515625" style="180" customWidth="1"/>
    <col min="1804" max="1804" width="28" style="180" customWidth="1"/>
    <col min="1805" max="1805" width="19.42578125" style="180" customWidth="1"/>
    <col min="1806" max="2042" width="9.28515625" style="180"/>
    <col min="2043" max="2043" width="14.5703125" style="180" customWidth="1"/>
    <col min="2044" max="2044" width="14.42578125" style="180" customWidth="1"/>
    <col min="2045" max="2045" width="58.28515625" style="180" customWidth="1"/>
    <col min="2046" max="2046" width="30.42578125" style="180" customWidth="1"/>
    <col min="2047" max="2047" width="27.28515625" style="180" customWidth="1"/>
    <col min="2048" max="2048" width="30.7109375" style="180" customWidth="1"/>
    <col min="2049" max="2049" width="24.7109375" style="180" customWidth="1"/>
    <col min="2050" max="2050" width="27.28515625" style="180" customWidth="1"/>
    <col min="2051" max="2051" width="32" style="180" customWidth="1"/>
    <col min="2052" max="2052" width="25.5703125" style="180" customWidth="1"/>
    <col min="2053" max="2053" width="27.28515625" style="180" customWidth="1"/>
    <col min="2054" max="2054" width="31.42578125" style="180" customWidth="1"/>
    <col min="2055" max="2055" width="30.5703125" style="180" customWidth="1"/>
    <col min="2056" max="2056" width="27.28515625" style="180" customWidth="1"/>
    <col min="2057" max="2057" width="32.5703125" style="180" customWidth="1"/>
    <col min="2058" max="2058" width="30.42578125" style="180" customWidth="1"/>
    <col min="2059" max="2059" width="24.28515625" style="180" customWidth="1"/>
    <col min="2060" max="2060" width="28" style="180" customWidth="1"/>
    <col min="2061" max="2061" width="19.42578125" style="180" customWidth="1"/>
    <col min="2062" max="2298" width="9.28515625" style="180"/>
    <col min="2299" max="2299" width="14.5703125" style="180" customWidth="1"/>
    <col min="2300" max="2300" width="14.42578125" style="180" customWidth="1"/>
    <col min="2301" max="2301" width="58.28515625" style="180" customWidth="1"/>
    <col min="2302" max="2302" width="30.42578125" style="180" customWidth="1"/>
    <col min="2303" max="2303" width="27.28515625" style="180" customWidth="1"/>
    <col min="2304" max="2304" width="30.7109375" style="180" customWidth="1"/>
    <col min="2305" max="2305" width="24.7109375" style="180" customWidth="1"/>
    <col min="2306" max="2306" width="27.28515625" style="180" customWidth="1"/>
    <col min="2307" max="2307" width="32" style="180" customWidth="1"/>
    <col min="2308" max="2308" width="25.5703125" style="180" customWidth="1"/>
    <col min="2309" max="2309" width="27.28515625" style="180" customWidth="1"/>
    <col min="2310" max="2310" width="31.42578125" style="180" customWidth="1"/>
    <col min="2311" max="2311" width="30.5703125" style="180" customWidth="1"/>
    <col min="2312" max="2312" width="27.28515625" style="180" customWidth="1"/>
    <col min="2313" max="2313" width="32.5703125" style="180" customWidth="1"/>
    <col min="2314" max="2314" width="30.42578125" style="180" customWidth="1"/>
    <col min="2315" max="2315" width="24.28515625" style="180" customWidth="1"/>
    <col min="2316" max="2316" width="28" style="180" customWidth="1"/>
    <col min="2317" max="2317" width="19.42578125" style="180" customWidth="1"/>
    <col min="2318" max="2554" width="9.28515625" style="180"/>
    <col min="2555" max="2555" width="14.5703125" style="180" customWidth="1"/>
    <col min="2556" max="2556" width="14.42578125" style="180" customWidth="1"/>
    <col min="2557" max="2557" width="58.28515625" style="180" customWidth="1"/>
    <col min="2558" max="2558" width="30.42578125" style="180" customWidth="1"/>
    <col min="2559" max="2559" width="27.28515625" style="180" customWidth="1"/>
    <col min="2560" max="2560" width="30.7109375" style="180" customWidth="1"/>
    <col min="2561" max="2561" width="24.7109375" style="180" customWidth="1"/>
    <col min="2562" max="2562" width="27.28515625" style="180" customWidth="1"/>
    <col min="2563" max="2563" width="32" style="180" customWidth="1"/>
    <col min="2564" max="2564" width="25.5703125" style="180" customWidth="1"/>
    <col min="2565" max="2565" width="27.28515625" style="180" customWidth="1"/>
    <col min="2566" max="2566" width="31.42578125" style="180" customWidth="1"/>
    <col min="2567" max="2567" width="30.5703125" style="180" customWidth="1"/>
    <col min="2568" max="2568" width="27.28515625" style="180" customWidth="1"/>
    <col min="2569" max="2569" width="32.5703125" style="180" customWidth="1"/>
    <col min="2570" max="2570" width="30.42578125" style="180" customWidth="1"/>
    <col min="2571" max="2571" width="24.28515625" style="180" customWidth="1"/>
    <col min="2572" max="2572" width="28" style="180" customWidth="1"/>
    <col min="2573" max="2573" width="19.42578125" style="180" customWidth="1"/>
    <col min="2574" max="2810" width="9.28515625" style="180"/>
    <col min="2811" max="2811" width="14.5703125" style="180" customWidth="1"/>
    <col min="2812" max="2812" width="14.42578125" style="180" customWidth="1"/>
    <col min="2813" max="2813" width="58.28515625" style="180" customWidth="1"/>
    <col min="2814" max="2814" width="30.42578125" style="180" customWidth="1"/>
    <col min="2815" max="2815" width="27.28515625" style="180" customWidth="1"/>
    <col min="2816" max="2816" width="30.7109375" style="180" customWidth="1"/>
    <col min="2817" max="2817" width="24.7109375" style="180" customWidth="1"/>
    <col min="2818" max="2818" width="27.28515625" style="180" customWidth="1"/>
    <col min="2819" max="2819" width="32" style="180" customWidth="1"/>
    <col min="2820" max="2820" width="25.5703125" style="180" customWidth="1"/>
    <col min="2821" max="2821" width="27.28515625" style="180" customWidth="1"/>
    <col min="2822" max="2822" width="31.42578125" style="180" customWidth="1"/>
    <col min="2823" max="2823" width="30.5703125" style="180" customWidth="1"/>
    <col min="2824" max="2824" width="27.28515625" style="180" customWidth="1"/>
    <col min="2825" max="2825" width="32.5703125" style="180" customWidth="1"/>
    <col min="2826" max="2826" width="30.42578125" style="180" customWidth="1"/>
    <col min="2827" max="2827" width="24.28515625" style="180" customWidth="1"/>
    <col min="2828" max="2828" width="28" style="180" customWidth="1"/>
    <col min="2829" max="2829" width="19.42578125" style="180" customWidth="1"/>
    <col min="2830" max="3066" width="9.28515625" style="180"/>
    <col min="3067" max="3067" width="14.5703125" style="180" customWidth="1"/>
    <col min="3068" max="3068" width="14.42578125" style="180" customWidth="1"/>
    <col min="3069" max="3069" width="58.28515625" style="180" customWidth="1"/>
    <col min="3070" max="3070" width="30.42578125" style="180" customWidth="1"/>
    <col min="3071" max="3071" width="27.28515625" style="180" customWidth="1"/>
    <col min="3072" max="3072" width="30.7109375" style="180" customWidth="1"/>
    <col min="3073" max="3073" width="24.7109375" style="180" customWidth="1"/>
    <col min="3074" max="3074" width="27.28515625" style="180" customWidth="1"/>
    <col min="3075" max="3075" width="32" style="180" customWidth="1"/>
    <col min="3076" max="3076" width="25.5703125" style="180" customWidth="1"/>
    <col min="3077" max="3077" width="27.28515625" style="180" customWidth="1"/>
    <col min="3078" max="3078" width="31.42578125" style="180" customWidth="1"/>
    <col min="3079" max="3079" width="30.5703125" style="180" customWidth="1"/>
    <col min="3080" max="3080" width="27.28515625" style="180" customWidth="1"/>
    <col min="3081" max="3081" width="32.5703125" style="180" customWidth="1"/>
    <col min="3082" max="3082" width="30.42578125" style="180" customWidth="1"/>
    <col min="3083" max="3083" width="24.28515625" style="180" customWidth="1"/>
    <col min="3084" max="3084" width="28" style="180" customWidth="1"/>
    <col min="3085" max="3085" width="19.42578125" style="180" customWidth="1"/>
    <col min="3086" max="3322" width="9.28515625" style="180"/>
    <col min="3323" max="3323" width="14.5703125" style="180" customWidth="1"/>
    <col min="3324" max="3324" width="14.42578125" style="180" customWidth="1"/>
    <col min="3325" max="3325" width="58.28515625" style="180" customWidth="1"/>
    <col min="3326" max="3326" width="30.42578125" style="180" customWidth="1"/>
    <col min="3327" max="3327" width="27.28515625" style="180" customWidth="1"/>
    <col min="3328" max="3328" width="30.7109375" style="180" customWidth="1"/>
    <col min="3329" max="3329" width="24.7109375" style="180" customWidth="1"/>
    <col min="3330" max="3330" width="27.28515625" style="180" customWidth="1"/>
    <col min="3331" max="3331" width="32" style="180" customWidth="1"/>
    <col min="3332" max="3332" width="25.5703125" style="180" customWidth="1"/>
    <col min="3333" max="3333" width="27.28515625" style="180" customWidth="1"/>
    <col min="3334" max="3334" width="31.42578125" style="180" customWidth="1"/>
    <col min="3335" max="3335" width="30.5703125" style="180" customWidth="1"/>
    <col min="3336" max="3336" width="27.28515625" style="180" customWidth="1"/>
    <col min="3337" max="3337" width="32.5703125" style="180" customWidth="1"/>
    <col min="3338" max="3338" width="30.42578125" style="180" customWidth="1"/>
    <col min="3339" max="3339" width="24.28515625" style="180" customWidth="1"/>
    <col min="3340" max="3340" width="28" style="180" customWidth="1"/>
    <col min="3341" max="3341" width="19.42578125" style="180" customWidth="1"/>
    <col min="3342" max="3578" width="9.28515625" style="180"/>
    <col min="3579" max="3579" width="14.5703125" style="180" customWidth="1"/>
    <col min="3580" max="3580" width="14.42578125" style="180" customWidth="1"/>
    <col min="3581" max="3581" width="58.28515625" style="180" customWidth="1"/>
    <col min="3582" max="3582" width="30.42578125" style="180" customWidth="1"/>
    <col min="3583" max="3583" width="27.28515625" style="180" customWidth="1"/>
    <col min="3584" max="3584" width="30.7109375" style="180" customWidth="1"/>
    <col min="3585" max="3585" width="24.7109375" style="180" customWidth="1"/>
    <col min="3586" max="3586" width="27.28515625" style="180" customWidth="1"/>
    <col min="3587" max="3587" width="32" style="180" customWidth="1"/>
    <col min="3588" max="3588" width="25.5703125" style="180" customWidth="1"/>
    <col min="3589" max="3589" width="27.28515625" style="180" customWidth="1"/>
    <col min="3590" max="3590" width="31.42578125" style="180" customWidth="1"/>
    <col min="3591" max="3591" width="30.5703125" style="180" customWidth="1"/>
    <col min="3592" max="3592" width="27.28515625" style="180" customWidth="1"/>
    <col min="3593" max="3593" width="32.5703125" style="180" customWidth="1"/>
    <col min="3594" max="3594" width="30.42578125" style="180" customWidth="1"/>
    <col min="3595" max="3595" width="24.28515625" style="180" customWidth="1"/>
    <col min="3596" max="3596" width="28" style="180" customWidth="1"/>
    <col min="3597" max="3597" width="19.42578125" style="180" customWidth="1"/>
    <col min="3598" max="3834" width="9.28515625" style="180"/>
    <col min="3835" max="3835" width="14.5703125" style="180" customWidth="1"/>
    <col min="3836" max="3836" width="14.42578125" style="180" customWidth="1"/>
    <col min="3837" max="3837" width="58.28515625" style="180" customWidth="1"/>
    <col min="3838" max="3838" width="30.42578125" style="180" customWidth="1"/>
    <col min="3839" max="3839" width="27.28515625" style="180" customWidth="1"/>
    <col min="3840" max="3840" width="30.7109375" style="180" customWidth="1"/>
    <col min="3841" max="3841" width="24.7109375" style="180" customWidth="1"/>
    <col min="3842" max="3842" width="27.28515625" style="180" customWidth="1"/>
    <col min="3843" max="3843" width="32" style="180" customWidth="1"/>
    <col min="3844" max="3844" width="25.5703125" style="180" customWidth="1"/>
    <col min="3845" max="3845" width="27.28515625" style="180" customWidth="1"/>
    <col min="3846" max="3846" width="31.42578125" style="180" customWidth="1"/>
    <col min="3847" max="3847" width="30.5703125" style="180" customWidth="1"/>
    <col min="3848" max="3848" width="27.28515625" style="180" customWidth="1"/>
    <col min="3849" max="3849" width="32.5703125" style="180" customWidth="1"/>
    <col min="3850" max="3850" width="30.42578125" style="180" customWidth="1"/>
    <col min="3851" max="3851" width="24.28515625" style="180" customWidth="1"/>
    <col min="3852" max="3852" width="28" style="180" customWidth="1"/>
    <col min="3853" max="3853" width="19.42578125" style="180" customWidth="1"/>
    <col min="3854" max="4090" width="9.28515625" style="180"/>
    <col min="4091" max="4091" width="14.5703125" style="180" customWidth="1"/>
    <col min="4092" max="4092" width="14.42578125" style="180" customWidth="1"/>
    <col min="4093" max="4093" width="58.28515625" style="180" customWidth="1"/>
    <col min="4094" max="4094" width="30.42578125" style="180" customWidth="1"/>
    <col min="4095" max="4095" width="27.28515625" style="180" customWidth="1"/>
    <col min="4096" max="4096" width="30.7109375" style="180" customWidth="1"/>
    <col min="4097" max="4097" width="24.7109375" style="180" customWidth="1"/>
    <col min="4098" max="4098" width="27.28515625" style="180" customWidth="1"/>
    <col min="4099" max="4099" width="32" style="180" customWidth="1"/>
    <col min="4100" max="4100" width="25.5703125" style="180" customWidth="1"/>
    <col min="4101" max="4101" width="27.28515625" style="180" customWidth="1"/>
    <col min="4102" max="4102" width="31.42578125" style="180" customWidth="1"/>
    <col min="4103" max="4103" width="30.5703125" style="180" customWidth="1"/>
    <col min="4104" max="4104" width="27.28515625" style="180" customWidth="1"/>
    <col min="4105" max="4105" width="32.5703125" style="180" customWidth="1"/>
    <col min="4106" max="4106" width="30.42578125" style="180" customWidth="1"/>
    <col min="4107" max="4107" width="24.28515625" style="180" customWidth="1"/>
    <col min="4108" max="4108" width="28" style="180" customWidth="1"/>
    <col min="4109" max="4109" width="19.42578125" style="180" customWidth="1"/>
    <col min="4110" max="4346" width="9.28515625" style="180"/>
    <col min="4347" max="4347" width="14.5703125" style="180" customWidth="1"/>
    <col min="4348" max="4348" width="14.42578125" style="180" customWidth="1"/>
    <col min="4349" max="4349" width="58.28515625" style="180" customWidth="1"/>
    <col min="4350" max="4350" width="30.42578125" style="180" customWidth="1"/>
    <col min="4351" max="4351" width="27.28515625" style="180" customWidth="1"/>
    <col min="4352" max="4352" width="30.7109375" style="180" customWidth="1"/>
    <col min="4353" max="4353" width="24.7109375" style="180" customWidth="1"/>
    <col min="4354" max="4354" width="27.28515625" style="180" customWidth="1"/>
    <col min="4355" max="4355" width="32" style="180" customWidth="1"/>
    <col min="4356" max="4356" width="25.5703125" style="180" customWidth="1"/>
    <col min="4357" max="4357" width="27.28515625" style="180" customWidth="1"/>
    <col min="4358" max="4358" width="31.42578125" style="180" customWidth="1"/>
    <col min="4359" max="4359" width="30.5703125" style="180" customWidth="1"/>
    <col min="4360" max="4360" width="27.28515625" style="180" customWidth="1"/>
    <col min="4361" max="4361" width="32.5703125" style="180" customWidth="1"/>
    <col min="4362" max="4362" width="30.42578125" style="180" customWidth="1"/>
    <col min="4363" max="4363" width="24.28515625" style="180" customWidth="1"/>
    <col min="4364" max="4364" width="28" style="180" customWidth="1"/>
    <col min="4365" max="4365" width="19.42578125" style="180" customWidth="1"/>
    <col min="4366" max="4602" width="9.28515625" style="180"/>
    <col min="4603" max="4603" width="14.5703125" style="180" customWidth="1"/>
    <col min="4604" max="4604" width="14.42578125" style="180" customWidth="1"/>
    <col min="4605" max="4605" width="58.28515625" style="180" customWidth="1"/>
    <col min="4606" max="4606" width="30.42578125" style="180" customWidth="1"/>
    <col min="4607" max="4607" width="27.28515625" style="180" customWidth="1"/>
    <col min="4608" max="4608" width="30.7109375" style="180" customWidth="1"/>
    <col min="4609" max="4609" width="24.7109375" style="180" customWidth="1"/>
    <col min="4610" max="4610" width="27.28515625" style="180" customWidth="1"/>
    <col min="4611" max="4611" width="32" style="180" customWidth="1"/>
    <col min="4612" max="4612" width="25.5703125" style="180" customWidth="1"/>
    <col min="4613" max="4613" width="27.28515625" style="180" customWidth="1"/>
    <col min="4614" max="4614" width="31.42578125" style="180" customWidth="1"/>
    <col min="4615" max="4615" width="30.5703125" style="180" customWidth="1"/>
    <col min="4616" max="4616" width="27.28515625" style="180" customWidth="1"/>
    <col min="4617" max="4617" width="32.5703125" style="180" customWidth="1"/>
    <col min="4618" max="4618" width="30.42578125" style="180" customWidth="1"/>
    <col min="4619" max="4619" width="24.28515625" style="180" customWidth="1"/>
    <col min="4620" max="4620" width="28" style="180" customWidth="1"/>
    <col min="4621" max="4621" width="19.42578125" style="180" customWidth="1"/>
    <col min="4622" max="4858" width="9.28515625" style="180"/>
    <col min="4859" max="4859" width="14.5703125" style="180" customWidth="1"/>
    <col min="4860" max="4860" width="14.42578125" style="180" customWidth="1"/>
    <col min="4861" max="4861" width="58.28515625" style="180" customWidth="1"/>
    <col min="4862" max="4862" width="30.42578125" style="180" customWidth="1"/>
    <col min="4863" max="4863" width="27.28515625" style="180" customWidth="1"/>
    <col min="4864" max="4864" width="30.7109375" style="180" customWidth="1"/>
    <col min="4865" max="4865" width="24.7109375" style="180" customWidth="1"/>
    <col min="4866" max="4866" width="27.28515625" style="180" customWidth="1"/>
    <col min="4867" max="4867" width="32" style="180" customWidth="1"/>
    <col min="4868" max="4868" width="25.5703125" style="180" customWidth="1"/>
    <col min="4869" max="4869" width="27.28515625" style="180" customWidth="1"/>
    <col min="4870" max="4870" width="31.42578125" style="180" customWidth="1"/>
    <col min="4871" max="4871" width="30.5703125" style="180" customWidth="1"/>
    <col min="4872" max="4872" width="27.28515625" style="180" customWidth="1"/>
    <col min="4873" max="4873" width="32.5703125" style="180" customWidth="1"/>
    <col min="4874" max="4874" width="30.42578125" style="180" customWidth="1"/>
    <col min="4875" max="4875" width="24.28515625" style="180" customWidth="1"/>
    <col min="4876" max="4876" width="28" style="180" customWidth="1"/>
    <col min="4877" max="4877" width="19.42578125" style="180" customWidth="1"/>
    <col min="4878" max="5114" width="9.28515625" style="180"/>
    <col min="5115" max="5115" width="14.5703125" style="180" customWidth="1"/>
    <col min="5116" max="5116" width="14.42578125" style="180" customWidth="1"/>
    <col min="5117" max="5117" width="58.28515625" style="180" customWidth="1"/>
    <col min="5118" max="5118" width="30.42578125" style="180" customWidth="1"/>
    <col min="5119" max="5119" width="27.28515625" style="180" customWidth="1"/>
    <col min="5120" max="5120" width="30.7109375" style="180" customWidth="1"/>
    <col min="5121" max="5121" width="24.7109375" style="180" customWidth="1"/>
    <col min="5122" max="5122" width="27.28515625" style="180" customWidth="1"/>
    <col min="5123" max="5123" width="32" style="180" customWidth="1"/>
    <col min="5124" max="5124" width="25.5703125" style="180" customWidth="1"/>
    <col min="5125" max="5125" width="27.28515625" style="180" customWidth="1"/>
    <col min="5126" max="5126" width="31.42578125" style="180" customWidth="1"/>
    <col min="5127" max="5127" width="30.5703125" style="180" customWidth="1"/>
    <col min="5128" max="5128" width="27.28515625" style="180" customWidth="1"/>
    <col min="5129" max="5129" width="32.5703125" style="180" customWidth="1"/>
    <col min="5130" max="5130" width="30.42578125" style="180" customWidth="1"/>
    <col min="5131" max="5131" width="24.28515625" style="180" customWidth="1"/>
    <col min="5132" max="5132" width="28" style="180" customWidth="1"/>
    <col min="5133" max="5133" width="19.42578125" style="180" customWidth="1"/>
    <col min="5134" max="5370" width="9.28515625" style="180"/>
    <col min="5371" max="5371" width="14.5703125" style="180" customWidth="1"/>
    <col min="5372" max="5372" width="14.42578125" style="180" customWidth="1"/>
    <col min="5373" max="5373" width="58.28515625" style="180" customWidth="1"/>
    <col min="5374" max="5374" width="30.42578125" style="180" customWidth="1"/>
    <col min="5375" max="5375" width="27.28515625" style="180" customWidth="1"/>
    <col min="5376" max="5376" width="30.7109375" style="180" customWidth="1"/>
    <col min="5377" max="5377" width="24.7109375" style="180" customWidth="1"/>
    <col min="5378" max="5378" width="27.28515625" style="180" customWidth="1"/>
    <col min="5379" max="5379" width="32" style="180" customWidth="1"/>
    <col min="5380" max="5380" width="25.5703125" style="180" customWidth="1"/>
    <col min="5381" max="5381" width="27.28515625" style="180" customWidth="1"/>
    <col min="5382" max="5382" width="31.42578125" style="180" customWidth="1"/>
    <col min="5383" max="5383" width="30.5703125" style="180" customWidth="1"/>
    <col min="5384" max="5384" width="27.28515625" style="180" customWidth="1"/>
    <col min="5385" max="5385" width="32.5703125" style="180" customWidth="1"/>
    <col min="5386" max="5386" width="30.42578125" style="180" customWidth="1"/>
    <col min="5387" max="5387" width="24.28515625" style="180" customWidth="1"/>
    <col min="5388" max="5388" width="28" style="180" customWidth="1"/>
    <col min="5389" max="5389" width="19.42578125" style="180" customWidth="1"/>
    <col min="5390" max="5626" width="9.28515625" style="180"/>
    <col min="5627" max="5627" width="14.5703125" style="180" customWidth="1"/>
    <col min="5628" max="5628" width="14.42578125" style="180" customWidth="1"/>
    <col min="5629" max="5629" width="58.28515625" style="180" customWidth="1"/>
    <col min="5630" max="5630" width="30.42578125" style="180" customWidth="1"/>
    <col min="5631" max="5631" width="27.28515625" style="180" customWidth="1"/>
    <col min="5632" max="5632" width="30.7109375" style="180" customWidth="1"/>
    <col min="5633" max="5633" width="24.7109375" style="180" customWidth="1"/>
    <col min="5634" max="5634" width="27.28515625" style="180" customWidth="1"/>
    <col min="5635" max="5635" width="32" style="180" customWidth="1"/>
    <col min="5636" max="5636" width="25.5703125" style="180" customWidth="1"/>
    <col min="5637" max="5637" width="27.28515625" style="180" customWidth="1"/>
    <col min="5638" max="5638" width="31.42578125" style="180" customWidth="1"/>
    <col min="5639" max="5639" width="30.5703125" style="180" customWidth="1"/>
    <col min="5640" max="5640" width="27.28515625" style="180" customWidth="1"/>
    <col min="5641" max="5641" width="32.5703125" style="180" customWidth="1"/>
    <col min="5642" max="5642" width="30.42578125" style="180" customWidth="1"/>
    <col min="5643" max="5643" width="24.28515625" style="180" customWidth="1"/>
    <col min="5644" max="5644" width="28" style="180" customWidth="1"/>
    <col min="5645" max="5645" width="19.42578125" style="180" customWidth="1"/>
    <col min="5646" max="5882" width="9.28515625" style="180"/>
    <col min="5883" max="5883" width="14.5703125" style="180" customWidth="1"/>
    <col min="5884" max="5884" width="14.42578125" style="180" customWidth="1"/>
    <col min="5885" max="5885" width="58.28515625" style="180" customWidth="1"/>
    <col min="5886" max="5886" width="30.42578125" style="180" customWidth="1"/>
    <col min="5887" max="5887" width="27.28515625" style="180" customWidth="1"/>
    <col min="5888" max="5888" width="30.7109375" style="180" customWidth="1"/>
    <col min="5889" max="5889" width="24.7109375" style="180" customWidth="1"/>
    <col min="5890" max="5890" width="27.28515625" style="180" customWidth="1"/>
    <col min="5891" max="5891" width="32" style="180" customWidth="1"/>
    <col min="5892" max="5892" width="25.5703125" style="180" customWidth="1"/>
    <col min="5893" max="5893" width="27.28515625" style="180" customWidth="1"/>
    <col min="5894" max="5894" width="31.42578125" style="180" customWidth="1"/>
    <col min="5895" max="5895" width="30.5703125" style="180" customWidth="1"/>
    <col min="5896" max="5896" width="27.28515625" style="180" customWidth="1"/>
    <col min="5897" max="5897" width="32.5703125" style="180" customWidth="1"/>
    <col min="5898" max="5898" width="30.42578125" style="180" customWidth="1"/>
    <col min="5899" max="5899" width="24.28515625" style="180" customWidth="1"/>
    <col min="5900" max="5900" width="28" style="180" customWidth="1"/>
    <col min="5901" max="5901" width="19.42578125" style="180" customWidth="1"/>
    <col min="5902" max="6138" width="9.28515625" style="180"/>
    <col min="6139" max="6139" width="14.5703125" style="180" customWidth="1"/>
    <col min="6140" max="6140" width="14.42578125" style="180" customWidth="1"/>
    <col min="6141" max="6141" width="58.28515625" style="180" customWidth="1"/>
    <col min="6142" max="6142" width="30.42578125" style="180" customWidth="1"/>
    <col min="6143" max="6143" width="27.28515625" style="180" customWidth="1"/>
    <col min="6144" max="6144" width="30.7109375" style="180" customWidth="1"/>
    <col min="6145" max="6145" width="24.7109375" style="180" customWidth="1"/>
    <col min="6146" max="6146" width="27.28515625" style="180" customWidth="1"/>
    <col min="6147" max="6147" width="32" style="180" customWidth="1"/>
    <col min="6148" max="6148" width="25.5703125" style="180" customWidth="1"/>
    <col min="6149" max="6149" width="27.28515625" style="180" customWidth="1"/>
    <col min="6150" max="6150" width="31.42578125" style="180" customWidth="1"/>
    <col min="6151" max="6151" width="30.5703125" style="180" customWidth="1"/>
    <col min="6152" max="6152" width="27.28515625" style="180" customWidth="1"/>
    <col min="6153" max="6153" width="32.5703125" style="180" customWidth="1"/>
    <col min="6154" max="6154" width="30.42578125" style="180" customWidth="1"/>
    <col min="6155" max="6155" width="24.28515625" style="180" customWidth="1"/>
    <col min="6156" max="6156" width="28" style="180" customWidth="1"/>
    <col min="6157" max="6157" width="19.42578125" style="180" customWidth="1"/>
    <col min="6158" max="6394" width="9.28515625" style="180"/>
    <col min="6395" max="6395" width="14.5703125" style="180" customWidth="1"/>
    <col min="6396" max="6396" width="14.42578125" style="180" customWidth="1"/>
    <col min="6397" max="6397" width="58.28515625" style="180" customWidth="1"/>
    <col min="6398" max="6398" width="30.42578125" style="180" customWidth="1"/>
    <col min="6399" max="6399" width="27.28515625" style="180" customWidth="1"/>
    <col min="6400" max="6400" width="30.7109375" style="180" customWidth="1"/>
    <col min="6401" max="6401" width="24.7109375" style="180" customWidth="1"/>
    <col min="6402" max="6402" width="27.28515625" style="180" customWidth="1"/>
    <col min="6403" max="6403" width="32" style="180" customWidth="1"/>
    <col min="6404" max="6404" width="25.5703125" style="180" customWidth="1"/>
    <col min="6405" max="6405" width="27.28515625" style="180" customWidth="1"/>
    <col min="6406" max="6406" width="31.42578125" style="180" customWidth="1"/>
    <col min="6407" max="6407" width="30.5703125" style="180" customWidth="1"/>
    <col min="6408" max="6408" width="27.28515625" style="180" customWidth="1"/>
    <col min="6409" max="6409" width="32.5703125" style="180" customWidth="1"/>
    <col min="6410" max="6410" width="30.42578125" style="180" customWidth="1"/>
    <col min="6411" max="6411" width="24.28515625" style="180" customWidth="1"/>
    <col min="6412" max="6412" width="28" style="180" customWidth="1"/>
    <col min="6413" max="6413" width="19.42578125" style="180" customWidth="1"/>
    <col min="6414" max="6650" width="9.28515625" style="180"/>
    <col min="6651" max="6651" width="14.5703125" style="180" customWidth="1"/>
    <col min="6652" max="6652" width="14.42578125" style="180" customWidth="1"/>
    <col min="6653" max="6653" width="58.28515625" style="180" customWidth="1"/>
    <col min="6654" max="6654" width="30.42578125" style="180" customWidth="1"/>
    <col min="6655" max="6655" width="27.28515625" style="180" customWidth="1"/>
    <col min="6656" max="6656" width="30.7109375" style="180" customWidth="1"/>
    <col min="6657" max="6657" width="24.7109375" style="180" customWidth="1"/>
    <col min="6658" max="6658" width="27.28515625" style="180" customWidth="1"/>
    <col min="6659" max="6659" width="32" style="180" customWidth="1"/>
    <col min="6660" max="6660" width="25.5703125" style="180" customWidth="1"/>
    <col min="6661" max="6661" width="27.28515625" style="180" customWidth="1"/>
    <col min="6662" max="6662" width="31.42578125" style="180" customWidth="1"/>
    <col min="6663" max="6663" width="30.5703125" style="180" customWidth="1"/>
    <col min="6664" max="6664" width="27.28515625" style="180" customWidth="1"/>
    <col min="6665" max="6665" width="32.5703125" style="180" customWidth="1"/>
    <col min="6666" max="6666" width="30.42578125" style="180" customWidth="1"/>
    <col min="6667" max="6667" width="24.28515625" style="180" customWidth="1"/>
    <col min="6668" max="6668" width="28" style="180" customWidth="1"/>
    <col min="6669" max="6669" width="19.42578125" style="180" customWidth="1"/>
    <col min="6670" max="6906" width="9.28515625" style="180"/>
    <col min="6907" max="6907" width="14.5703125" style="180" customWidth="1"/>
    <col min="6908" max="6908" width="14.42578125" style="180" customWidth="1"/>
    <col min="6909" max="6909" width="58.28515625" style="180" customWidth="1"/>
    <col min="6910" max="6910" width="30.42578125" style="180" customWidth="1"/>
    <col min="6911" max="6911" width="27.28515625" style="180" customWidth="1"/>
    <col min="6912" max="6912" width="30.7109375" style="180" customWidth="1"/>
    <col min="6913" max="6913" width="24.7109375" style="180" customWidth="1"/>
    <col min="6914" max="6914" width="27.28515625" style="180" customWidth="1"/>
    <col min="6915" max="6915" width="32" style="180" customWidth="1"/>
    <col min="6916" max="6916" width="25.5703125" style="180" customWidth="1"/>
    <col min="6917" max="6917" width="27.28515625" style="180" customWidth="1"/>
    <col min="6918" max="6918" width="31.42578125" style="180" customWidth="1"/>
    <col min="6919" max="6919" width="30.5703125" style="180" customWidth="1"/>
    <col min="6920" max="6920" width="27.28515625" style="180" customWidth="1"/>
    <col min="6921" max="6921" width="32.5703125" style="180" customWidth="1"/>
    <col min="6922" max="6922" width="30.42578125" style="180" customWidth="1"/>
    <col min="6923" max="6923" width="24.28515625" style="180" customWidth="1"/>
    <col min="6924" max="6924" width="28" style="180" customWidth="1"/>
    <col min="6925" max="6925" width="19.42578125" style="180" customWidth="1"/>
    <col min="6926" max="7162" width="9.28515625" style="180"/>
    <col min="7163" max="7163" width="14.5703125" style="180" customWidth="1"/>
    <col min="7164" max="7164" width="14.42578125" style="180" customWidth="1"/>
    <col min="7165" max="7165" width="58.28515625" style="180" customWidth="1"/>
    <col min="7166" max="7166" width="30.42578125" style="180" customWidth="1"/>
    <col min="7167" max="7167" width="27.28515625" style="180" customWidth="1"/>
    <col min="7168" max="7168" width="30.7109375" style="180" customWidth="1"/>
    <col min="7169" max="7169" width="24.7109375" style="180" customWidth="1"/>
    <col min="7170" max="7170" width="27.28515625" style="180" customWidth="1"/>
    <col min="7171" max="7171" width="32" style="180" customWidth="1"/>
    <col min="7172" max="7172" width="25.5703125" style="180" customWidth="1"/>
    <col min="7173" max="7173" width="27.28515625" style="180" customWidth="1"/>
    <col min="7174" max="7174" width="31.42578125" style="180" customWidth="1"/>
    <col min="7175" max="7175" width="30.5703125" style="180" customWidth="1"/>
    <col min="7176" max="7176" width="27.28515625" style="180" customWidth="1"/>
    <col min="7177" max="7177" width="32.5703125" style="180" customWidth="1"/>
    <col min="7178" max="7178" width="30.42578125" style="180" customWidth="1"/>
    <col min="7179" max="7179" width="24.28515625" style="180" customWidth="1"/>
    <col min="7180" max="7180" width="28" style="180" customWidth="1"/>
    <col min="7181" max="7181" width="19.42578125" style="180" customWidth="1"/>
    <col min="7182" max="7418" width="9.28515625" style="180"/>
    <col min="7419" max="7419" width="14.5703125" style="180" customWidth="1"/>
    <col min="7420" max="7420" width="14.42578125" style="180" customWidth="1"/>
    <col min="7421" max="7421" width="58.28515625" style="180" customWidth="1"/>
    <col min="7422" max="7422" width="30.42578125" style="180" customWidth="1"/>
    <col min="7423" max="7423" width="27.28515625" style="180" customWidth="1"/>
    <col min="7424" max="7424" width="30.7109375" style="180" customWidth="1"/>
    <col min="7425" max="7425" width="24.7109375" style="180" customWidth="1"/>
    <col min="7426" max="7426" width="27.28515625" style="180" customWidth="1"/>
    <col min="7427" max="7427" width="32" style="180" customWidth="1"/>
    <col min="7428" max="7428" width="25.5703125" style="180" customWidth="1"/>
    <col min="7429" max="7429" width="27.28515625" style="180" customWidth="1"/>
    <col min="7430" max="7430" width="31.42578125" style="180" customWidth="1"/>
    <col min="7431" max="7431" width="30.5703125" style="180" customWidth="1"/>
    <col min="7432" max="7432" width="27.28515625" style="180" customWidth="1"/>
    <col min="7433" max="7433" width="32.5703125" style="180" customWidth="1"/>
    <col min="7434" max="7434" width="30.42578125" style="180" customWidth="1"/>
    <col min="7435" max="7435" width="24.28515625" style="180" customWidth="1"/>
    <col min="7436" max="7436" width="28" style="180" customWidth="1"/>
    <col min="7437" max="7437" width="19.42578125" style="180" customWidth="1"/>
    <col min="7438" max="7674" width="9.28515625" style="180"/>
    <col min="7675" max="7675" width="14.5703125" style="180" customWidth="1"/>
    <col min="7676" max="7676" width="14.42578125" style="180" customWidth="1"/>
    <col min="7677" max="7677" width="58.28515625" style="180" customWidth="1"/>
    <col min="7678" max="7678" width="30.42578125" style="180" customWidth="1"/>
    <col min="7679" max="7679" width="27.28515625" style="180" customWidth="1"/>
    <col min="7680" max="7680" width="30.7109375" style="180" customWidth="1"/>
    <col min="7681" max="7681" width="24.7109375" style="180" customWidth="1"/>
    <col min="7682" max="7682" width="27.28515625" style="180" customWidth="1"/>
    <col min="7683" max="7683" width="32" style="180" customWidth="1"/>
    <col min="7684" max="7684" width="25.5703125" style="180" customWidth="1"/>
    <col min="7685" max="7685" width="27.28515625" style="180" customWidth="1"/>
    <col min="7686" max="7686" width="31.42578125" style="180" customWidth="1"/>
    <col min="7687" max="7687" width="30.5703125" style="180" customWidth="1"/>
    <col min="7688" max="7688" width="27.28515625" style="180" customWidth="1"/>
    <col min="7689" max="7689" width="32.5703125" style="180" customWidth="1"/>
    <col min="7690" max="7690" width="30.42578125" style="180" customWidth="1"/>
    <col min="7691" max="7691" width="24.28515625" style="180" customWidth="1"/>
    <col min="7692" max="7692" width="28" style="180" customWidth="1"/>
    <col min="7693" max="7693" width="19.42578125" style="180" customWidth="1"/>
    <col min="7694" max="7930" width="9.28515625" style="180"/>
    <col min="7931" max="7931" width="14.5703125" style="180" customWidth="1"/>
    <col min="7932" max="7932" width="14.42578125" style="180" customWidth="1"/>
    <col min="7933" max="7933" width="58.28515625" style="180" customWidth="1"/>
    <col min="7934" max="7934" width="30.42578125" style="180" customWidth="1"/>
    <col min="7935" max="7935" width="27.28515625" style="180" customWidth="1"/>
    <col min="7936" max="7936" width="30.7109375" style="180" customWidth="1"/>
    <col min="7937" max="7937" width="24.7109375" style="180" customWidth="1"/>
    <col min="7938" max="7938" width="27.28515625" style="180" customWidth="1"/>
    <col min="7939" max="7939" width="32" style="180" customWidth="1"/>
    <col min="7940" max="7940" width="25.5703125" style="180" customWidth="1"/>
    <col min="7941" max="7941" width="27.28515625" style="180" customWidth="1"/>
    <col min="7942" max="7942" width="31.42578125" style="180" customWidth="1"/>
    <col min="7943" max="7943" width="30.5703125" style="180" customWidth="1"/>
    <col min="7944" max="7944" width="27.28515625" style="180" customWidth="1"/>
    <col min="7945" max="7945" width="32.5703125" style="180" customWidth="1"/>
    <col min="7946" max="7946" width="30.42578125" style="180" customWidth="1"/>
    <col min="7947" max="7947" width="24.28515625" style="180" customWidth="1"/>
    <col min="7948" max="7948" width="28" style="180" customWidth="1"/>
    <col min="7949" max="7949" width="19.42578125" style="180" customWidth="1"/>
    <col min="7950" max="8186" width="9.28515625" style="180"/>
    <col min="8187" max="8187" width="14.5703125" style="180" customWidth="1"/>
    <col min="8188" max="8188" width="14.42578125" style="180" customWidth="1"/>
    <col min="8189" max="8189" width="58.28515625" style="180" customWidth="1"/>
    <col min="8190" max="8190" width="30.42578125" style="180" customWidth="1"/>
    <col min="8191" max="8191" width="27.28515625" style="180" customWidth="1"/>
    <col min="8192" max="8192" width="30.7109375" style="180" customWidth="1"/>
    <col min="8193" max="8193" width="24.7109375" style="180" customWidth="1"/>
    <col min="8194" max="8194" width="27.28515625" style="180" customWidth="1"/>
    <col min="8195" max="8195" width="32" style="180" customWidth="1"/>
    <col min="8196" max="8196" width="25.5703125" style="180" customWidth="1"/>
    <col min="8197" max="8197" width="27.28515625" style="180" customWidth="1"/>
    <col min="8198" max="8198" width="31.42578125" style="180" customWidth="1"/>
    <col min="8199" max="8199" width="30.5703125" style="180" customWidth="1"/>
    <col min="8200" max="8200" width="27.28515625" style="180" customWidth="1"/>
    <col min="8201" max="8201" width="32.5703125" style="180" customWidth="1"/>
    <col min="8202" max="8202" width="30.42578125" style="180" customWidth="1"/>
    <col min="8203" max="8203" width="24.28515625" style="180" customWidth="1"/>
    <col min="8204" max="8204" width="28" style="180" customWidth="1"/>
    <col min="8205" max="8205" width="19.42578125" style="180" customWidth="1"/>
    <col min="8206" max="8442" width="9.28515625" style="180"/>
    <col min="8443" max="8443" width="14.5703125" style="180" customWidth="1"/>
    <col min="8444" max="8444" width="14.42578125" style="180" customWidth="1"/>
    <col min="8445" max="8445" width="58.28515625" style="180" customWidth="1"/>
    <col min="8446" max="8446" width="30.42578125" style="180" customWidth="1"/>
    <col min="8447" max="8447" width="27.28515625" style="180" customWidth="1"/>
    <col min="8448" max="8448" width="30.7109375" style="180" customWidth="1"/>
    <col min="8449" max="8449" width="24.7109375" style="180" customWidth="1"/>
    <col min="8450" max="8450" width="27.28515625" style="180" customWidth="1"/>
    <col min="8451" max="8451" width="32" style="180" customWidth="1"/>
    <col min="8452" max="8452" width="25.5703125" style="180" customWidth="1"/>
    <col min="8453" max="8453" width="27.28515625" style="180" customWidth="1"/>
    <col min="8454" max="8454" width="31.42578125" style="180" customWidth="1"/>
    <col min="8455" max="8455" width="30.5703125" style="180" customWidth="1"/>
    <col min="8456" max="8456" width="27.28515625" style="180" customWidth="1"/>
    <col min="8457" max="8457" width="32.5703125" style="180" customWidth="1"/>
    <col min="8458" max="8458" width="30.42578125" style="180" customWidth="1"/>
    <col min="8459" max="8459" width="24.28515625" style="180" customWidth="1"/>
    <col min="8460" max="8460" width="28" style="180" customWidth="1"/>
    <col min="8461" max="8461" width="19.42578125" style="180" customWidth="1"/>
    <col min="8462" max="8698" width="9.28515625" style="180"/>
    <col min="8699" max="8699" width="14.5703125" style="180" customWidth="1"/>
    <col min="8700" max="8700" width="14.42578125" style="180" customWidth="1"/>
    <col min="8701" max="8701" width="58.28515625" style="180" customWidth="1"/>
    <col min="8702" max="8702" width="30.42578125" style="180" customWidth="1"/>
    <col min="8703" max="8703" width="27.28515625" style="180" customWidth="1"/>
    <col min="8704" max="8704" width="30.7109375" style="180" customWidth="1"/>
    <col min="8705" max="8705" width="24.7109375" style="180" customWidth="1"/>
    <col min="8706" max="8706" width="27.28515625" style="180" customWidth="1"/>
    <col min="8707" max="8707" width="32" style="180" customWidth="1"/>
    <col min="8708" max="8708" width="25.5703125" style="180" customWidth="1"/>
    <col min="8709" max="8709" width="27.28515625" style="180" customWidth="1"/>
    <col min="8710" max="8710" width="31.42578125" style="180" customWidth="1"/>
    <col min="8711" max="8711" width="30.5703125" style="180" customWidth="1"/>
    <col min="8712" max="8712" width="27.28515625" style="180" customWidth="1"/>
    <col min="8713" max="8713" width="32.5703125" style="180" customWidth="1"/>
    <col min="8714" max="8714" width="30.42578125" style="180" customWidth="1"/>
    <col min="8715" max="8715" width="24.28515625" style="180" customWidth="1"/>
    <col min="8716" max="8716" width="28" style="180" customWidth="1"/>
    <col min="8717" max="8717" width="19.42578125" style="180" customWidth="1"/>
    <col min="8718" max="8954" width="9.28515625" style="180"/>
    <col min="8955" max="8955" width="14.5703125" style="180" customWidth="1"/>
    <col min="8956" max="8956" width="14.42578125" style="180" customWidth="1"/>
    <col min="8957" max="8957" width="58.28515625" style="180" customWidth="1"/>
    <col min="8958" max="8958" width="30.42578125" style="180" customWidth="1"/>
    <col min="8959" max="8959" width="27.28515625" style="180" customWidth="1"/>
    <col min="8960" max="8960" width="30.7109375" style="180" customWidth="1"/>
    <col min="8961" max="8961" width="24.7109375" style="180" customWidth="1"/>
    <col min="8962" max="8962" width="27.28515625" style="180" customWidth="1"/>
    <col min="8963" max="8963" width="32" style="180" customWidth="1"/>
    <col min="8964" max="8964" width="25.5703125" style="180" customWidth="1"/>
    <col min="8965" max="8965" width="27.28515625" style="180" customWidth="1"/>
    <col min="8966" max="8966" width="31.42578125" style="180" customWidth="1"/>
    <col min="8967" max="8967" width="30.5703125" style="180" customWidth="1"/>
    <col min="8968" max="8968" width="27.28515625" style="180" customWidth="1"/>
    <col min="8969" max="8969" width="32.5703125" style="180" customWidth="1"/>
    <col min="8970" max="8970" width="30.42578125" style="180" customWidth="1"/>
    <col min="8971" max="8971" width="24.28515625" style="180" customWidth="1"/>
    <col min="8972" max="8972" width="28" style="180" customWidth="1"/>
    <col min="8973" max="8973" width="19.42578125" style="180" customWidth="1"/>
    <col min="8974" max="9210" width="9.28515625" style="180"/>
    <col min="9211" max="9211" width="14.5703125" style="180" customWidth="1"/>
    <col min="9212" max="9212" width="14.42578125" style="180" customWidth="1"/>
    <col min="9213" max="9213" width="58.28515625" style="180" customWidth="1"/>
    <col min="9214" max="9214" width="30.42578125" style="180" customWidth="1"/>
    <col min="9215" max="9215" width="27.28515625" style="180" customWidth="1"/>
    <col min="9216" max="9216" width="30.7109375" style="180" customWidth="1"/>
    <col min="9217" max="9217" width="24.7109375" style="180" customWidth="1"/>
    <col min="9218" max="9218" width="27.28515625" style="180" customWidth="1"/>
    <col min="9219" max="9219" width="32" style="180" customWidth="1"/>
    <col min="9220" max="9220" width="25.5703125" style="180" customWidth="1"/>
    <col min="9221" max="9221" width="27.28515625" style="180" customWidth="1"/>
    <col min="9222" max="9222" width="31.42578125" style="180" customWidth="1"/>
    <col min="9223" max="9223" width="30.5703125" style="180" customWidth="1"/>
    <col min="9224" max="9224" width="27.28515625" style="180" customWidth="1"/>
    <col min="9225" max="9225" width="32.5703125" style="180" customWidth="1"/>
    <col min="9226" max="9226" width="30.42578125" style="180" customWidth="1"/>
    <col min="9227" max="9227" width="24.28515625" style="180" customWidth="1"/>
    <col min="9228" max="9228" width="28" style="180" customWidth="1"/>
    <col min="9229" max="9229" width="19.42578125" style="180" customWidth="1"/>
    <col min="9230" max="9466" width="9.28515625" style="180"/>
    <col min="9467" max="9467" width="14.5703125" style="180" customWidth="1"/>
    <col min="9468" max="9468" width="14.42578125" style="180" customWidth="1"/>
    <col min="9469" max="9469" width="58.28515625" style="180" customWidth="1"/>
    <col min="9470" max="9470" width="30.42578125" style="180" customWidth="1"/>
    <col min="9471" max="9471" width="27.28515625" style="180" customWidth="1"/>
    <col min="9472" max="9472" width="30.7109375" style="180" customWidth="1"/>
    <col min="9473" max="9473" width="24.7109375" style="180" customWidth="1"/>
    <col min="9474" max="9474" width="27.28515625" style="180" customWidth="1"/>
    <col min="9475" max="9475" width="32" style="180" customWidth="1"/>
    <col min="9476" max="9476" width="25.5703125" style="180" customWidth="1"/>
    <col min="9477" max="9477" width="27.28515625" style="180" customWidth="1"/>
    <col min="9478" max="9478" width="31.42578125" style="180" customWidth="1"/>
    <col min="9479" max="9479" width="30.5703125" style="180" customWidth="1"/>
    <col min="9480" max="9480" width="27.28515625" style="180" customWidth="1"/>
    <col min="9481" max="9481" width="32.5703125" style="180" customWidth="1"/>
    <col min="9482" max="9482" width="30.42578125" style="180" customWidth="1"/>
    <col min="9483" max="9483" width="24.28515625" style="180" customWidth="1"/>
    <col min="9484" max="9484" width="28" style="180" customWidth="1"/>
    <col min="9485" max="9485" width="19.42578125" style="180" customWidth="1"/>
    <col min="9486" max="9722" width="9.28515625" style="180"/>
    <col min="9723" max="9723" width="14.5703125" style="180" customWidth="1"/>
    <col min="9724" max="9724" width="14.42578125" style="180" customWidth="1"/>
    <col min="9725" max="9725" width="58.28515625" style="180" customWidth="1"/>
    <col min="9726" max="9726" width="30.42578125" style="180" customWidth="1"/>
    <col min="9727" max="9727" width="27.28515625" style="180" customWidth="1"/>
    <col min="9728" max="9728" width="30.7109375" style="180" customWidth="1"/>
    <col min="9729" max="9729" width="24.7109375" style="180" customWidth="1"/>
    <col min="9730" max="9730" width="27.28515625" style="180" customWidth="1"/>
    <col min="9731" max="9731" width="32" style="180" customWidth="1"/>
    <col min="9732" max="9732" width="25.5703125" style="180" customWidth="1"/>
    <col min="9733" max="9733" width="27.28515625" style="180" customWidth="1"/>
    <col min="9734" max="9734" width="31.42578125" style="180" customWidth="1"/>
    <col min="9735" max="9735" width="30.5703125" style="180" customWidth="1"/>
    <col min="9736" max="9736" width="27.28515625" style="180" customWidth="1"/>
    <col min="9737" max="9737" width="32.5703125" style="180" customWidth="1"/>
    <col min="9738" max="9738" width="30.42578125" style="180" customWidth="1"/>
    <col min="9739" max="9739" width="24.28515625" style="180" customWidth="1"/>
    <col min="9740" max="9740" width="28" style="180" customWidth="1"/>
    <col min="9741" max="9741" width="19.42578125" style="180" customWidth="1"/>
    <col min="9742" max="9978" width="9.28515625" style="180"/>
    <col min="9979" max="9979" width="14.5703125" style="180" customWidth="1"/>
    <col min="9980" max="9980" width="14.42578125" style="180" customWidth="1"/>
    <col min="9981" max="9981" width="58.28515625" style="180" customWidth="1"/>
    <col min="9982" max="9982" width="30.42578125" style="180" customWidth="1"/>
    <col min="9983" max="9983" width="27.28515625" style="180" customWidth="1"/>
    <col min="9984" max="9984" width="30.7109375" style="180" customWidth="1"/>
    <col min="9985" max="9985" width="24.7109375" style="180" customWidth="1"/>
    <col min="9986" max="9986" width="27.28515625" style="180" customWidth="1"/>
    <col min="9987" max="9987" width="32" style="180" customWidth="1"/>
    <col min="9988" max="9988" width="25.5703125" style="180" customWidth="1"/>
    <col min="9989" max="9989" width="27.28515625" style="180" customWidth="1"/>
    <col min="9990" max="9990" width="31.42578125" style="180" customWidth="1"/>
    <col min="9991" max="9991" width="30.5703125" style="180" customWidth="1"/>
    <col min="9992" max="9992" width="27.28515625" style="180" customWidth="1"/>
    <col min="9993" max="9993" width="32.5703125" style="180" customWidth="1"/>
    <col min="9994" max="9994" width="30.42578125" style="180" customWidth="1"/>
    <col min="9995" max="9995" width="24.28515625" style="180" customWidth="1"/>
    <col min="9996" max="9996" width="28" style="180" customWidth="1"/>
    <col min="9997" max="9997" width="19.42578125" style="180" customWidth="1"/>
    <col min="9998" max="10234" width="9.28515625" style="180"/>
    <col min="10235" max="10235" width="14.5703125" style="180" customWidth="1"/>
    <col min="10236" max="10236" width="14.42578125" style="180" customWidth="1"/>
    <col min="10237" max="10237" width="58.28515625" style="180" customWidth="1"/>
    <col min="10238" max="10238" width="30.42578125" style="180" customWidth="1"/>
    <col min="10239" max="10239" width="27.28515625" style="180" customWidth="1"/>
    <col min="10240" max="10240" width="30.7109375" style="180" customWidth="1"/>
    <col min="10241" max="10241" width="24.7109375" style="180" customWidth="1"/>
    <col min="10242" max="10242" width="27.28515625" style="180" customWidth="1"/>
    <col min="10243" max="10243" width="32" style="180" customWidth="1"/>
    <col min="10244" max="10244" width="25.5703125" style="180" customWidth="1"/>
    <col min="10245" max="10245" width="27.28515625" style="180" customWidth="1"/>
    <col min="10246" max="10246" width="31.42578125" style="180" customWidth="1"/>
    <col min="10247" max="10247" width="30.5703125" style="180" customWidth="1"/>
    <col min="10248" max="10248" width="27.28515625" style="180" customWidth="1"/>
    <col min="10249" max="10249" width="32.5703125" style="180" customWidth="1"/>
    <col min="10250" max="10250" width="30.42578125" style="180" customWidth="1"/>
    <col min="10251" max="10251" width="24.28515625" style="180" customWidth="1"/>
    <col min="10252" max="10252" width="28" style="180" customWidth="1"/>
    <col min="10253" max="10253" width="19.42578125" style="180" customWidth="1"/>
    <col min="10254" max="10490" width="9.28515625" style="180"/>
    <col min="10491" max="10491" width="14.5703125" style="180" customWidth="1"/>
    <col min="10492" max="10492" width="14.42578125" style="180" customWidth="1"/>
    <col min="10493" max="10493" width="58.28515625" style="180" customWidth="1"/>
    <col min="10494" max="10494" width="30.42578125" style="180" customWidth="1"/>
    <col min="10495" max="10495" width="27.28515625" style="180" customWidth="1"/>
    <col min="10496" max="10496" width="30.7109375" style="180" customWidth="1"/>
    <col min="10497" max="10497" width="24.7109375" style="180" customWidth="1"/>
    <col min="10498" max="10498" width="27.28515625" style="180" customWidth="1"/>
    <col min="10499" max="10499" width="32" style="180" customWidth="1"/>
    <col min="10500" max="10500" width="25.5703125" style="180" customWidth="1"/>
    <col min="10501" max="10501" width="27.28515625" style="180" customWidth="1"/>
    <col min="10502" max="10502" width="31.42578125" style="180" customWidth="1"/>
    <col min="10503" max="10503" width="30.5703125" style="180" customWidth="1"/>
    <col min="10504" max="10504" width="27.28515625" style="180" customWidth="1"/>
    <col min="10505" max="10505" width="32.5703125" style="180" customWidth="1"/>
    <col min="10506" max="10506" width="30.42578125" style="180" customWidth="1"/>
    <col min="10507" max="10507" width="24.28515625" style="180" customWidth="1"/>
    <col min="10508" max="10508" width="28" style="180" customWidth="1"/>
    <col min="10509" max="10509" width="19.42578125" style="180" customWidth="1"/>
    <col min="10510" max="10746" width="9.28515625" style="180"/>
    <col min="10747" max="10747" width="14.5703125" style="180" customWidth="1"/>
    <col min="10748" max="10748" width="14.42578125" style="180" customWidth="1"/>
    <col min="10749" max="10749" width="58.28515625" style="180" customWidth="1"/>
    <col min="10750" max="10750" width="30.42578125" style="180" customWidth="1"/>
    <col min="10751" max="10751" width="27.28515625" style="180" customWidth="1"/>
    <col min="10752" max="10752" width="30.7109375" style="180" customWidth="1"/>
    <col min="10753" max="10753" width="24.7109375" style="180" customWidth="1"/>
    <col min="10754" max="10754" width="27.28515625" style="180" customWidth="1"/>
    <col min="10755" max="10755" width="32" style="180" customWidth="1"/>
    <col min="10756" max="10756" width="25.5703125" style="180" customWidth="1"/>
    <col min="10757" max="10757" width="27.28515625" style="180" customWidth="1"/>
    <col min="10758" max="10758" width="31.42578125" style="180" customWidth="1"/>
    <col min="10759" max="10759" width="30.5703125" style="180" customWidth="1"/>
    <col min="10760" max="10760" width="27.28515625" style="180" customWidth="1"/>
    <col min="10761" max="10761" width="32.5703125" style="180" customWidth="1"/>
    <col min="10762" max="10762" width="30.42578125" style="180" customWidth="1"/>
    <col min="10763" max="10763" width="24.28515625" style="180" customWidth="1"/>
    <col min="10764" max="10764" width="28" style="180" customWidth="1"/>
    <col min="10765" max="10765" width="19.42578125" style="180" customWidth="1"/>
    <col min="10766" max="11002" width="9.28515625" style="180"/>
    <col min="11003" max="11003" width="14.5703125" style="180" customWidth="1"/>
    <col min="11004" max="11004" width="14.42578125" style="180" customWidth="1"/>
    <col min="11005" max="11005" width="58.28515625" style="180" customWidth="1"/>
    <col min="11006" max="11006" width="30.42578125" style="180" customWidth="1"/>
    <col min="11007" max="11007" width="27.28515625" style="180" customWidth="1"/>
    <col min="11008" max="11008" width="30.7109375" style="180" customWidth="1"/>
    <col min="11009" max="11009" width="24.7109375" style="180" customWidth="1"/>
    <col min="11010" max="11010" width="27.28515625" style="180" customWidth="1"/>
    <col min="11011" max="11011" width="32" style="180" customWidth="1"/>
    <col min="11012" max="11012" width="25.5703125" style="180" customWidth="1"/>
    <col min="11013" max="11013" width="27.28515625" style="180" customWidth="1"/>
    <col min="11014" max="11014" width="31.42578125" style="180" customWidth="1"/>
    <col min="11015" max="11015" width="30.5703125" style="180" customWidth="1"/>
    <col min="11016" max="11016" width="27.28515625" style="180" customWidth="1"/>
    <col min="11017" max="11017" width="32.5703125" style="180" customWidth="1"/>
    <col min="11018" max="11018" width="30.42578125" style="180" customWidth="1"/>
    <col min="11019" max="11019" width="24.28515625" style="180" customWidth="1"/>
    <col min="11020" max="11020" width="28" style="180" customWidth="1"/>
    <col min="11021" max="11021" width="19.42578125" style="180" customWidth="1"/>
    <col min="11022" max="11258" width="9.28515625" style="180"/>
    <col min="11259" max="11259" width="14.5703125" style="180" customWidth="1"/>
    <col min="11260" max="11260" width="14.42578125" style="180" customWidth="1"/>
    <col min="11261" max="11261" width="58.28515625" style="180" customWidth="1"/>
    <col min="11262" max="11262" width="30.42578125" style="180" customWidth="1"/>
    <col min="11263" max="11263" width="27.28515625" style="180" customWidth="1"/>
    <col min="11264" max="11264" width="30.7109375" style="180" customWidth="1"/>
    <col min="11265" max="11265" width="24.7109375" style="180" customWidth="1"/>
    <col min="11266" max="11266" width="27.28515625" style="180" customWidth="1"/>
    <col min="11267" max="11267" width="32" style="180" customWidth="1"/>
    <col min="11268" max="11268" width="25.5703125" style="180" customWidth="1"/>
    <col min="11269" max="11269" width="27.28515625" style="180" customWidth="1"/>
    <col min="11270" max="11270" width="31.42578125" style="180" customWidth="1"/>
    <col min="11271" max="11271" width="30.5703125" style="180" customWidth="1"/>
    <col min="11272" max="11272" width="27.28515625" style="180" customWidth="1"/>
    <col min="11273" max="11273" width="32.5703125" style="180" customWidth="1"/>
    <col min="11274" max="11274" width="30.42578125" style="180" customWidth="1"/>
    <col min="11275" max="11275" width="24.28515625" style="180" customWidth="1"/>
    <col min="11276" max="11276" width="28" style="180" customWidth="1"/>
    <col min="11277" max="11277" width="19.42578125" style="180" customWidth="1"/>
    <col min="11278" max="11514" width="9.28515625" style="180"/>
    <col min="11515" max="11515" width="14.5703125" style="180" customWidth="1"/>
    <col min="11516" max="11516" width="14.42578125" style="180" customWidth="1"/>
    <col min="11517" max="11517" width="58.28515625" style="180" customWidth="1"/>
    <col min="11518" max="11518" width="30.42578125" style="180" customWidth="1"/>
    <col min="11519" max="11519" width="27.28515625" style="180" customWidth="1"/>
    <col min="11520" max="11520" width="30.7109375" style="180" customWidth="1"/>
    <col min="11521" max="11521" width="24.7109375" style="180" customWidth="1"/>
    <col min="11522" max="11522" width="27.28515625" style="180" customWidth="1"/>
    <col min="11523" max="11523" width="32" style="180" customWidth="1"/>
    <col min="11524" max="11524" width="25.5703125" style="180" customWidth="1"/>
    <col min="11525" max="11525" width="27.28515625" style="180" customWidth="1"/>
    <col min="11526" max="11526" width="31.42578125" style="180" customWidth="1"/>
    <col min="11527" max="11527" width="30.5703125" style="180" customWidth="1"/>
    <col min="11528" max="11528" width="27.28515625" style="180" customWidth="1"/>
    <col min="11529" max="11529" width="32.5703125" style="180" customWidth="1"/>
    <col min="11530" max="11530" width="30.42578125" style="180" customWidth="1"/>
    <col min="11531" max="11531" width="24.28515625" style="180" customWidth="1"/>
    <col min="11532" max="11532" width="28" style="180" customWidth="1"/>
    <col min="11533" max="11533" width="19.42578125" style="180" customWidth="1"/>
    <col min="11534" max="11770" width="9.28515625" style="180"/>
    <col min="11771" max="11771" width="14.5703125" style="180" customWidth="1"/>
    <col min="11772" max="11772" width="14.42578125" style="180" customWidth="1"/>
    <col min="11773" max="11773" width="58.28515625" style="180" customWidth="1"/>
    <col min="11774" max="11774" width="30.42578125" style="180" customWidth="1"/>
    <col min="11775" max="11775" width="27.28515625" style="180" customWidth="1"/>
    <col min="11776" max="11776" width="30.7109375" style="180" customWidth="1"/>
    <col min="11777" max="11777" width="24.7109375" style="180" customWidth="1"/>
    <col min="11778" max="11778" width="27.28515625" style="180" customWidth="1"/>
    <col min="11779" max="11779" width="32" style="180" customWidth="1"/>
    <col min="11780" max="11780" width="25.5703125" style="180" customWidth="1"/>
    <col min="11781" max="11781" width="27.28515625" style="180" customWidth="1"/>
    <col min="11782" max="11782" width="31.42578125" style="180" customWidth="1"/>
    <col min="11783" max="11783" width="30.5703125" style="180" customWidth="1"/>
    <col min="11784" max="11784" width="27.28515625" style="180" customWidth="1"/>
    <col min="11785" max="11785" width="32.5703125" style="180" customWidth="1"/>
    <col min="11786" max="11786" width="30.42578125" style="180" customWidth="1"/>
    <col min="11787" max="11787" width="24.28515625" style="180" customWidth="1"/>
    <col min="11788" max="11788" width="28" style="180" customWidth="1"/>
    <col min="11789" max="11789" width="19.42578125" style="180" customWidth="1"/>
    <col min="11790" max="12026" width="9.28515625" style="180"/>
    <col min="12027" max="12027" width="14.5703125" style="180" customWidth="1"/>
    <col min="12028" max="12028" width="14.42578125" style="180" customWidth="1"/>
    <col min="12029" max="12029" width="58.28515625" style="180" customWidth="1"/>
    <col min="12030" max="12030" width="30.42578125" style="180" customWidth="1"/>
    <col min="12031" max="12031" width="27.28515625" style="180" customWidth="1"/>
    <col min="12032" max="12032" width="30.7109375" style="180" customWidth="1"/>
    <col min="12033" max="12033" width="24.7109375" style="180" customWidth="1"/>
    <col min="12034" max="12034" width="27.28515625" style="180" customWidth="1"/>
    <col min="12035" max="12035" width="32" style="180" customWidth="1"/>
    <col min="12036" max="12036" width="25.5703125" style="180" customWidth="1"/>
    <col min="12037" max="12037" width="27.28515625" style="180" customWidth="1"/>
    <col min="12038" max="12038" width="31.42578125" style="180" customWidth="1"/>
    <col min="12039" max="12039" width="30.5703125" style="180" customWidth="1"/>
    <col min="12040" max="12040" width="27.28515625" style="180" customWidth="1"/>
    <col min="12041" max="12041" width="32.5703125" style="180" customWidth="1"/>
    <col min="12042" max="12042" width="30.42578125" style="180" customWidth="1"/>
    <col min="12043" max="12043" width="24.28515625" style="180" customWidth="1"/>
    <col min="12044" max="12044" width="28" style="180" customWidth="1"/>
    <col min="12045" max="12045" width="19.42578125" style="180" customWidth="1"/>
    <col min="12046" max="12282" width="9.28515625" style="180"/>
    <col min="12283" max="12283" width="14.5703125" style="180" customWidth="1"/>
    <col min="12284" max="12284" width="14.42578125" style="180" customWidth="1"/>
    <col min="12285" max="12285" width="58.28515625" style="180" customWidth="1"/>
    <col min="12286" max="12286" width="30.42578125" style="180" customWidth="1"/>
    <col min="12287" max="12287" width="27.28515625" style="180" customWidth="1"/>
    <col min="12288" max="12288" width="30.7109375" style="180" customWidth="1"/>
    <col min="12289" max="12289" width="24.7109375" style="180" customWidth="1"/>
    <col min="12290" max="12290" width="27.28515625" style="180" customWidth="1"/>
    <col min="12291" max="12291" width="32" style="180" customWidth="1"/>
    <col min="12292" max="12292" width="25.5703125" style="180" customWidth="1"/>
    <col min="12293" max="12293" width="27.28515625" style="180" customWidth="1"/>
    <col min="12294" max="12294" width="31.42578125" style="180" customWidth="1"/>
    <col min="12295" max="12295" width="30.5703125" style="180" customWidth="1"/>
    <col min="12296" max="12296" width="27.28515625" style="180" customWidth="1"/>
    <col min="12297" max="12297" width="32.5703125" style="180" customWidth="1"/>
    <col min="12298" max="12298" width="30.42578125" style="180" customWidth="1"/>
    <col min="12299" max="12299" width="24.28515625" style="180" customWidth="1"/>
    <col min="12300" max="12300" width="28" style="180" customWidth="1"/>
    <col min="12301" max="12301" width="19.42578125" style="180" customWidth="1"/>
    <col min="12302" max="12538" width="9.28515625" style="180"/>
    <col min="12539" max="12539" width="14.5703125" style="180" customWidth="1"/>
    <col min="12540" max="12540" width="14.42578125" style="180" customWidth="1"/>
    <col min="12541" max="12541" width="58.28515625" style="180" customWidth="1"/>
    <col min="12542" max="12542" width="30.42578125" style="180" customWidth="1"/>
    <col min="12543" max="12543" width="27.28515625" style="180" customWidth="1"/>
    <col min="12544" max="12544" width="30.7109375" style="180" customWidth="1"/>
    <col min="12545" max="12545" width="24.7109375" style="180" customWidth="1"/>
    <col min="12546" max="12546" width="27.28515625" style="180" customWidth="1"/>
    <col min="12547" max="12547" width="32" style="180" customWidth="1"/>
    <col min="12548" max="12548" width="25.5703125" style="180" customWidth="1"/>
    <col min="12549" max="12549" width="27.28515625" style="180" customWidth="1"/>
    <col min="12550" max="12550" width="31.42578125" style="180" customWidth="1"/>
    <col min="12551" max="12551" width="30.5703125" style="180" customWidth="1"/>
    <col min="12552" max="12552" width="27.28515625" style="180" customWidth="1"/>
    <col min="12553" max="12553" width="32.5703125" style="180" customWidth="1"/>
    <col min="12554" max="12554" width="30.42578125" style="180" customWidth="1"/>
    <col min="12555" max="12555" width="24.28515625" style="180" customWidth="1"/>
    <col min="12556" max="12556" width="28" style="180" customWidth="1"/>
    <col min="12557" max="12557" width="19.42578125" style="180" customWidth="1"/>
    <col min="12558" max="12794" width="9.28515625" style="180"/>
    <col min="12795" max="12795" width="14.5703125" style="180" customWidth="1"/>
    <col min="12796" max="12796" width="14.42578125" style="180" customWidth="1"/>
    <col min="12797" max="12797" width="58.28515625" style="180" customWidth="1"/>
    <col min="12798" max="12798" width="30.42578125" style="180" customWidth="1"/>
    <col min="12799" max="12799" width="27.28515625" style="180" customWidth="1"/>
    <col min="12800" max="12800" width="30.7109375" style="180" customWidth="1"/>
    <col min="12801" max="12801" width="24.7109375" style="180" customWidth="1"/>
    <col min="12802" max="12802" width="27.28515625" style="180" customWidth="1"/>
    <col min="12803" max="12803" width="32" style="180" customWidth="1"/>
    <col min="12804" max="12804" width="25.5703125" style="180" customWidth="1"/>
    <col min="12805" max="12805" width="27.28515625" style="180" customWidth="1"/>
    <col min="12806" max="12806" width="31.42578125" style="180" customWidth="1"/>
    <col min="12807" max="12807" width="30.5703125" style="180" customWidth="1"/>
    <col min="12808" max="12808" width="27.28515625" style="180" customWidth="1"/>
    <col min="12809" max="12809" width="32.5703125" style="180" customWidth="1"/>
    <col min="12810" max="12810" width="30.42578125" style="180" customWidth="1"/>
    <col min="12811" max="12811" width="24.28515625" style="180" customWidth="1"/>
    <col min="12812" max="12812" width="28" style="180" customWidth="1"/>
    <col min="12813" max="12813" width="19.42578125" style="180" customWidth="1"/>
    <col min="12814" max="13050" width="9.28515625" style="180"/>
    <col min="13051" max="13051" width="14.5703125" style="180" customWidth="1"/>
    <col min="13052" max="13052" width="14.42578125" style="180" customWidth="1"/>
    <col min="13053" max="13053" width="58.28515625" style="180" customWidth="1"/>
    <col min="13054" max="13054" width="30.42578125" style="180" customWidth="1"/>
    <col min="13055" max="13055" width="27.28515625" style="180" customWidth="1"/>
    <col min="13056" max="13056" width="30.7109375" style="180" customWidth="1"/>
    <col min="13057" max="13057" width="24.7109375" style="180" customWidth="1"/>
    <col min="13058" max="13058" width="27.28515625" style="180" customWidth="1"/>
    <col min="13059" max="13059" width="32" style="180" customWidth="1"/>
    <col min="13060" max="13060" width="25.5703125" style="180" customWidth="1"/>
    <col min="13061" max="13061" width="27.28515625" style="180" customWidth="1"/>
    <col min="13062" max="13062" width="31.42578125" style="180" customWidth="1"/>
    <col min="13063" max="13063" width="30.5703125" style="180" customWidth="1"/>
    <col min="13064" max="13064" width="27.28515625" style="180" customWidth="1"/>
    <col min="13065" max="13065" width="32.5703125" style="180" customWidth="1"/>
    <col min="13066" max="13066" width="30.42578125" style="180" customWidth="1"/>
    <col min="13067" max="13067" width="24.28515625" style="180" customWidth="1"/>
    <col min="13068" max="13068" width="28" style="180" customWidth="1"/>
    <col min="13069" max="13069" width="19.42578125" style="180" customWidth="1"/>
    <col min="13070" max="13306" width="9.28515625" style="180"/>
    <col min="13307" max="13307" width="14.5703125" style="180" customWidth="1"/>
    <col min="13308" max="13308" width="14.42578125" style="180" customWidth="1"/>
    <col min="13309" max="13309" width="58.28515625" style="180" customWidth="1"/>
    <col min="13310" max="13310" width="30.42578125" style="180" customWidth="1"/>
    <col min="13311" max="13311" width="27.28515625" style="180" customWidth="1"/>
    <col min="13312" max="13312" width="30.7109375" style="180" customWidth="1"/>
    <col min="13313" max="13313" width="24.7109375" style="180" customWidth="1"/>
    <col min="13314" max="13314" width="27.28515625" style="180" customWidth="1"/>
    <col min="13315" max="13315" width="32" style="180" customWidth="1"/>
    <col min="13316" max="13316" width="25.5703125" style="180" customWidth="1"/>
    <col min="13317" max="13317" width="27.28515625" style="180" customWidth="1"/>
    <col min="13318" max="13318" width="31.42578125" style="180" customWidth="1"/>
    <col min="13319" max="13319" width="30.5703125" style="180" customWidth="1"/>
    <col min="13320" max="13320" width="27.28515625" style="180" customWidth="1"/>
    <col min="13321" max="13321" width="32.5703125" style="180" customWidth="1"/>
    <col min="13322" max="13322" width="30.42578125" style="180" customWidth="1"/>
    <col min="13323" max="13323" width="24.28515625" style="180" customWidth="1"/>
    <col min="13324" max="13324" width="28" style="180" customWidth="1"/>
    <col min="13325" max="13325" width="19.42578125" style="180" customWidth="1"/>
    <col min="13326" max="13562" width="9.28515625" style="180"/>
    <col min="13563" max="13563" width="14.5703125" style="180" customWidth="1"/>
    <col min="13564" max="13564" width="14.42578125" style="180" customWidth="1"/>
    <col min="13565" max="13565" width="58.28515625" style="180" customWidth="1"/>
    <col min="13566" max="13566" width="30.42578125" style="180" customWidth="1"/>
    <col min="13567" max="13567" width="27.28515625" style="180" customWidth="1"/>
    <col min="13568" max="13568" width="30.7109375" style="180" customWidth="1"/>
    <col min="13569" max="13569" width="24.7109375" style="180" customWidth="1"/>
    <col min="13570" max="13570" width="27.28515625" style="180" customWidth="1"/>
    <col min="13571" max="13571" width="32" style="180" customWidth="1"/>
    <col min="13572" max="13572" width="25.5703125" style="180" customWidth="1"/>
    <col min="13573" max="13573" width="27.28515625" style="180" customWidth="1"/>
    <col min="13574" max="13574" width="31.42578125" style="180" customWidth="1"/>
    <col min="13575" max="13575" width="30.5703125" style="180" customWidth="1"/>
    <col min="13576" max="13576" width="27.28515625" style="180" customWidth="1"/>
    <col min="13577" max="13577" width="32.5703125" style="180" customWidth="1"/>
    <col min="13578" max="13578" width="30.42578125" style="180" customWidth="1"/>
    <col min="13579" max="13579" width="24.28515625" style="180" customWidth="1"/>
    <col min="13580" max="13580" width="28" style="180" customWidth="1"/>
    <col min="13581" max="13581" width="19.42578125" style="180" customWidth="1"/>
    <col min="13582" max="13818" width="9.28515625" style="180"/>
    <col min="13819" max="13819" width="14.5703125" style="180" customWidth="1"/>
    <col min="13820" max="13820" width="14.42578125" style="180" customWidth="1"/>
    <col min="13821" max="13821" width="58.28515625" style="180" customWidth="1"/>
    <col min="13822" max="13822" width="30.42578125" style="180" customWidth="1"/>
    <col min="13823" max="13823" width="27.28515625" style="180" customWidth="1"/>
    <col min="13824" max="13824" width="30.7109375" style="180" customWidth="1"/>
    <col min="13825" max="13825" width="24.7109375" style="180" customWidth="1"/>
    <col min="13826" max="13826" width="27.28515625" style="180" customWidth="1"/>
    <col min="13827" max="13827" width="32" style="180" customWidth="1"/>
    <col min="13828" max="13828" width="25.5703125" style="180" customWidth="1"/>
    <col min="13829" max="13829" width="27.28515625" style="180" customWidth="1"/>
    <col min="13830" max="13830" width="31.42578125" style="180" customWidth="1"/>
    <col min="13831" max="13831" width="30.5703125" style="180" customWidth="1"/>
    <col min="13832" max="13832" width="27.28515625" style="180" customWidth="1"/>
    <col min="13833" max="13833" width="32.5703125" style="180" customWidth="1"/>
    <col min="13834" max="13834" width="30.42578125" style="180" customWidth="1"/>
    <col min="13835" max="13835" width="24.28515625" style="180" customWidth="1"/>
    <col min="13836" max="13836" width="28" style="180" customWidth="1"/>
    <col min="13837" max="13837" width="19.42578125" style="180" customWidth="1"/>
    <col min="13838" max="14074" width="9.28515625" style="180"/>
    <col min="14075" max="14075" width="14.5703125" style="180" customWidth="1"/>
    <col min="14076" max="14076" width="14.42578125" style="180" customWidth="1"/>
    <col min="14077" max="14077" width="58.28515625" style="180" customWidth="1"/>
    <col min="14078" max="14078" width="30.42578125" style="180" customWidth="1"/>
    <col min="14079" max="14079" width="27.28515625" style="180" customWidth="1"/>
    <col min="14080" max="14080" width="30.7109375" style="180" customWidth="1"/>
    <col min="14081" max="14081" width="24.7109375" style="180" customWidth="1"/>
    <col min="14082" max="14082" width="27.28515625" style="180" customWidth="1"/>
    <col min="14083" max="14083" width="32" style="180" customWidth="1"/>
    <col min="14084" max="14084" width="25.5703125" style="180" customWidth="1"/>
    <col min="14085" max="14085" width="27.28515625" style="180" customWidth="1"/>
    <col min="14086" max="14086" width="31.42578125" style="180" customWidth="1"/>
    <col min="14087" max="14087" width="30.5703125" style="180" customWidth="1"/>
    <col min="14088" max="14088" width="27.28515625" style="180" customWidth="1"/>
    <col min="14089" max="14089" width="32.5703125" style="180" customWidth="1"/>
    <col min="14090" max="14090" width="30.42578125" style="180" customWidth="1"/>
    <col min="14091" max="14091" width="24.28515625" style="180" customWidth="1"/>
    <col min="14092" max="14092" width="28" style="180" customWidth="1"/>
    <col min="14093" max="14093" width="19.42578125" style="180" customWidth="1"/>
    <col min="14094" max="14330" width="9.28515625" style="180"/>
    <col min="14331" max="14331" width="14.5703125" style="180" customWidth="1"/>
    <col min="14332" max="14332" width="14.42578125" style="180" customWidth="1"/>
    <col min="14333" max="14333" width="58.28515625" style="180" customWidth="1"/>
    <col min="14334" max="14334" width="30.42578125" style="180" customWidth="1"/>
    <col min="14335" max="14335" width="27.28515625" style="180" customWidth="1"/>
    <col min="14336" max="14336" width="30.7109375" style="180" customWidth="1"/>
    <col min="14337" max="14337" width="24.7109375" style="180" customWidth="1"/>
    <col min="14338" max="14338" width="27.28515625" style="180" customWidth="1"/>
    <col min="14339" max="14339" width="32" style="180" customWidth="1"/>
    <col min="14340" max="14340" width="25.5703125" style="180" customWidth="1"/>
    <col min="14341" max="14341" width="27.28515625" style="180" customWidth="1"/>
    <col min="14342" max="14342" width="31.42578125" style="180" customWidth="1"/>
    <col min="14343" max="14343" width="30.5703125" style="180" customWidth="1"/>
    <col min="14344" max="14344" width="27.28515625" style="180" customWidth="1"/>
    <col min="14345" max="14345" width="32.5703125" style="180" customWidth="1"/>
    <col min="14346" max="14346" width="30.42578125" style="180" customWidth="1"/>
    <col min="14347" max="14347" width="24.28515625" style="180" customWidth="1"/>
    <col min="14348" max="14348" width="28" style="180" customWidth="1"/>
    <col min="14349" max="14349" width="19.42578125" style="180" customWidth="1"/>
    <col min="14350" max="14586" width="9.28515625" style="180"/>
    <col min="14587" max="14587" width="14.5703125" style="180" customWidth="1"/>
    <col min="14588" max="14588" width="14.42578125" style="180" customWidth="1"/>
    <col min="14589" max="14589" width="58.28515625" style="180" customWidth="1"/>
    <col min="14590" max="14590" width="30.42578125" style="180" customWidth="1"/>
    <col min="14591" max="14591" width="27.28515625" style="180" customWidth="1"/>
    <col min="14592" max="14592" width="30.7109375" style="180" customWidth="1"/>
    <col min="14593" max="14593" width="24.7109375" style="180" customWidth="1"/>
    <col min="14594" max="14594" width="27.28515625" style="180" customWidth="1"/>
    <col min="14595" max="14595" width="32" style="180" customWidth="1"/>
    <col min="14596" max="14596" width="25.5703125" style="180" customWidth="1"/>
    <col min="14597" max="14597" width="27.28515625" style="180" customWidth="1"/>
    <col min="14598" max="14598" width="31.42578125" style="180" customWidth="1"/>
    <col min="14599" max="14599" width="30.5703125" style="180" customWidth="1"/>
    <col min="14600" max="14600" width="27.28515625" style="180" customWidth="1"/>
    <col min="14601" max="14601" width="32.5703125" style="180" customWidth="1"/>
    <col min="14602" max="14602" width="30.42578125" style="180" customWidth="1"/>
    <col min="14603" max="14603" width="24.28515625" style="180" customWidth="1"/>
    <col min="14604" max="14604" width="28" style="180" customWidth="1"/>
    <col min="14605" max="14605" width="19.42578125" style="180" customWidth="1"/>
    <col min="14606" max="14842" width="9.28515625" style="180"/>
    <col min="14843" max="14843" width="14.5703125" style="180" customWidth="1"/>
    <col min="14844" max="14844" width="14.42578125" style="180" customWidth="1"/>
    <col min="14845" max="14845" width="58.28515625" style="180" customWidth="1"/>
    <col min="14846" max="14846" width="30.42578125" style="180" customWidth="1"/>
    <col min="14847" max="14847" width="27.28515625" style="180" customWidth="1"/>
    <col min="14848" max="14848" width="30.7109375" style="180" customWidth="1"/>
    <col min="14849" max="14849" width="24.7109375" style="180" customWidth="1"/>
    <col min="14850" max="14850" width="27.28515625" style="180" customWidth="1"/>
    <col min="14851" max="14851" width="32" style="180" customWidth="1"/>
    <col min="14852" max="14852" width="25.5703125" style="180" customWidth="1"/>
    <col min="14853" max="14853" width="27.28515625" style="180" customWidth="1"/>
    <col min="14854" max="14854" width="31.42578125" style="180" customWidth="1"/>
    <col min="14855" max="14855" width="30.5703125" style="180" customWidth="1"/>
    <col min="14856" max="14856" width="27.28515625" style="180" customWidth="1"/>
    <col min="14857" max="14857" width="32.5703125" style="180" customWidth="1"/>
    <col min="14858" max="14858" width="30.42578125" style="180" customWidth="1"/>
    <col min="14859" max="14859" width="24.28515625" style="180" customWidth="1"/>
    <col min="14860" max="14860" width="28" style="180" customWidth="1"/>
    <col min="14861" max="14861" width="19.42578125" style="180" customWidth="1"/>
    <col min="14862" max="15098" width="9.28515625" style="180"/>
    <col min="15099" max="15099" width="14.5703125" style="180" customWidth="1"/>
    <col min="15100" max="15100" width="14.42578125" style="180" customWidth="1"/>
    <col min="15101" max="15101" width="58.28515625" style="180" customWidth="1"/>
    <col min="15102" max="15102" width="30.42578125" style="180" customWidth="1"/>
    <col min="15103" max="15103" width="27.28515625" style="180" customWidth="1"/>
    <col min="15104" max="15104" width="30.7109375" style="180" customWidth="1"/>
    <col min="15105" max="15105" width="24.7109375" style="180" customWidth="1"/>
    <col min="15106" max="15106" width="27.28515625" style="180" customWidth="1"/>
    <col min="15107" max="15107" width="32" style="180" customWidth="1"/>
    <col min="15108" max="15108" width="25.5703125" style="180" customWidth="1"/>
    <col min="15109" max="15109" width="27.28515625" style="180" customWidth="1"/>
    <col min="15110" max="15110" width="31.42578125" style="180" customWidth="1"/>
    <col min="15111" max="15111" width="30.5703125" style="180" customWidth="1"/>
    <col min="15112" max="15112" width="27.28515625" style="180" customWidth="1"/>
    <col min="15113" max="15113" width="32.5703125" style="180" customWidth="1"/>
    <col min="15114" max="15114" width="30.42578125" style="180" customWidth="1"/>
    <col min="15115" max="15115" width="24.28515625" style="180" customWidth="1"/>
    <col min="15116" max="15116" width="28" style="180" customWidth="1"/>
    <col min="15117" max="15117" width="19.42578125" style="180" customWidth="1"/>
    <col min="15118" max="15354" width="9.28515625" style="180"/>
    <col min="15355" max="15355" width="14.5703125" style="180" customWidth="1"/>
    <col min="15356" max="15356" width="14.42578125" style="180" customWidth="1"/>
    <col min="15357" max="15357" width="58.28515625" style="180" customWidth="1"/>
    <col min="15358" max="15358" width="30.42578125" style="180" customWidth="1"/>
    <col min="15359" max="15359" width="27.28515625" style="180" customWidth="1"/>
    <col min="15360" max="15360" width="30.7109375" style="180" customWidth="1"/>
    <col min="15361" max="15361" width="24.7109375" style="180" customWidth="1"/>
    <col min="15362" max="15362" width="27.28515625" style="180" customWidth="1"/>
    <col min="15363" max="15363" width="32" style="180" customWidth="1"/>
    <col min="15364" max="15364" width="25.5703125" style="180" customWidth="1"/>
    <col min="15365" max="15365" width="27.28515625" style="180" customWidth="1"/>
    <col min="15366" max="15366" width="31.42578125" style="180" customWidth="1"/>
    <col min="15367" max="15367" width="30.5703125" style="180" customWidth="1"/>
    <col min="15368" max="15368" width="27.28515625" style="180" customWidth="1"/>
    <col min="15369" max="15369" width="32.5703125" style="180" customWidth="1"/>
    <col min="15370" max="15370" width="30.42578125" style="180" customWidth="1"/>
    <col min="15371" max="15371" width="24.28515625" style="180" customWidth="1"/>
    <col min="15372" max="15372" width="28" style="180" customWidth="1"/>
    <col min="15373" max="15373" width="19.42578125" style="180" customWidth="1"/>
    <col min="15374" max="15610" width="9.28515625" style="180"/>
    <col min="15611" max="15611" width="14.5703125" style="180" customWidth="1"/>
    <col min="15612" max="15612" width="14.42578125" style="180" customWidth="1"/>
    <col min="15613" max="15613" width="58.28515625" style="180" customWidth="1"/>
    <col min="15614" max="15614" width="30.42578125" style="180" customWidth="1"/>
    <col min="15615" max="15615" width="27.28515625" style="180" customWidth="1"/>
    <col min="15616" max="15616" width="30.7109375" style="180" customWidth="1"/>
    <col min="15617" max="15617" width="24.7109375" style="180" customWidth="1"/>
    <col min="15618" max="15618" width="27.28515625" style="180" customWidth="1"/>
    <col min="15619" max="15619" width="32" style="180" customWidth="1"/>
    <col min="15620" max="15620" width="25.5703125" style="180" customWidth="1"/>
    <col min="15621" max="15621" width="27.28515625" style="180" customWidth="1"/>
    <col min="15622" max="15622" width="31.42578125" style="180" customWidth="1"/>
    <col min="15623" max="15623" width="30.5703125" style="180" customWidth="1"/>
    <col min="15624" max="15624" width="27.28515625" style="180" customWidth="1"/>
    <col min="15625" max="15625" width="32.5703125" style="180" customWidth="1"/>
    <col min="15626" max="15626" width="30.42578125" style="180" customWidth="1"/>
    <col min="15627" max="15627" width="24.28515625" style="180" customWidth="1"/>
    <col min="15628" max="15628" width="28" style="180" customWidth="1"/>
    <col min="15629" max="15629" width="19.42578125" style="180" customWidth="1"/>
    <col min="15630" max="15866" width="9.28515625" style="180"/>
    <col min="15867" max="15867" width="14.5703125" style="180" customWidth="1"/>
    <col min="15868" max="15868" width="14.42578125" style="180" customWidth="1"/>
    <col min="15869" max="15869" width="58.28515625" style="180" customWidth="1"/>
    <col min="15870" max="15870" width="30.42578125" style="180" customWidth="1"/>
    <col min="15871" max="15871" width="27.28515625" style="180" customWidth="1"/>
    <col min="15872" max="15872" width="30.7109375" style="180" customWidth="1"/>
    <col min="15873" max="15873" width="24.7109375" style="180" customWidth="1"/>
    <col min="15874" max="15874" width="27.28515625" style="180" customWidth="1"/>
    <col min="15875" max="15875" width="32" style="180" customWidth="1"/>
    <col min="15876" max="15876" width="25.5703125" style="180" customWidth="1"/>
    <col min="15877" max="15877" width="27.28515625" style="180" customWidth="1"/>
    <col min="15878" max="15878" width="31.42578125" style="180" customWidth="1"/>
    <col min="15879" max="15879" width="30.5703125" style="180" customWidth="1"/>
    <col min="15880" max="15880" width="27.28515625" style="180" customWidth="1"/>
    <col min="15881" max="15881" width="32.5703125" style="180" customWidth="1"/>
    <col min="15882" max="15882" width="30.42578125" style="180" customWidth="1"/>
    <col min="15883" max="15883" width="24.28515625" style="180" customWidth="1"/>
    <col min="15884" max="15884" width="28" style="180" customWidth="1"/>
    <col min="15885" max="15885" width="19.42578125" style="180" customWidth="1"/>
    <col min="15886" max="16122" width="9.28515625" style="180"/>
    <col min="16123" max="16123" width="14.5703125" style="180" customWidth="1"/>
    <col min="16124" max="16124" width="14.42578125" style="180" customWidth="1"/>
    <col min="16125" max="16125" width="58.28515625" style="180" customWidth="1"/>
    <col min="16126" max="16126" width="30.42578125" style="180" customWidth="1"/>
    <col min="16127" max="16127" width="27.28515625" style="180" customWidth="1"/>
    <col min="16128" max="16128" width="30.7109375" style="180" customWidth="1"/>
    <col min="16129" max="16129" width="24.7109375" style="180" customWidth="1"/>
    <col min="16130" max="16130" width="27.28515625" style="180" customWidth="1"/>
    <col min="16131" max="16131" width="32" style="180" customWidth="1"/>
    <col min="16132" max="16132" width="25.5703125" style="180" customWidth="1"/>
    <col min="16133" max="16133" width="27.28515625" style="180" customWidth="1"/>
    <col min="16134" max="16134" width="31.42578125" style="180" customWidth="1"/>
    <col min="16135" max="16135" width="30.5703125" style="180" customWidth="1"/>
    <col min="16136" max="16136" width="27.28515625" style="180" customWidth="1"/>
    <col min="16137" max="16137" width="32.5703125" style="180" customWidth="1"/>
    <col min="16138" max="16138" width="30.42578125" style="180" customWidth="1"/>
    <col min="16139" max="16139" width="24.28515625" style="180" customWidth="1"/>
    <col min="16140" max="16140" width="28" style="180" customWidth="1"/>
    <col min="16141" max="16141" width="19.42578125" style="180" customWidth="1"/>
    <col min="16142" max="16384" width="9.28515625" style="180"/>
  </cols>
  <sheetData>
    <row r="1" spans="2:12">
      <c r="C1" s="382"/>
      <c r="D1" s="181"/>
      <c r="E1" s="181"/>
      <c r="F1" s="181"/>
      <c r="G1" s="181"/>
    </row>
    <row r="2" spans="2:12" s="198" customFormat="1">
      <c r="B2" s="219"/>
      <c r="C2" s="182"/>
      <c r="D2" s="219"/>
      <c r="E2" s="219"/>
      <c r="F2" s="219"/>
      <c r="G2" s="311" t="s">
        <v>787</v>
      </c>
    </row>
    <row r="3" spans="2:12" s="198" customFormat="1">
      <c r="B3" s="357"/>
      <c r="C3" s="182"/>
      <c r="D3" s="316"/>
      <c r="E3" s="316"/>
      <c r="F3" s="316"/>
      <c r="G3" s="315" t="s">
        <v>788</v>
      </c>
    </row>
    <row r="4" spans="2:12" s="198" customFormat="1" ht="15" customHeight="1">
      <c r="B4" s="357"/>
      <c r="C4" s="182"/>
      <c r="D4" s="316"/>
      <c r="E4" s="316"/>
      <c r="F4" s="316"/>
      <c r="G4" s="315" t="s">
        <v>805</v>
      </c>
    </row>
    <row r="5" spans="2:12" ht="15" customHeight="1">
      <c r="L5" s="383" t="s">
        <v>194</v>
      </c>
    </row>
    <row r="6" spans="2:12" s="200" customFormat="1">
      <c r="B6" s="1145" t="s">
        <v>9</v>
      </c>
      <c r="C6" s="1145" t="s">
        <v>806</v>
      </c>
      <c r="D6" s="1150" t="s">
        <v>807</v>
      </c>
      <c r="E6" s="1151"/>
      <c r="F6" s="1151"/>
      <c r="G6" s="1151"/>
      <c r="H6" s="1151"/>
      <c r="I6" s="1151"/>
      <c r="J6" s="1152"/>
      <c r="K6" s="1153" t="s">
        <v>808</v>
      </c>
      <c r="L6" s="1156" t="s">
        <v>809</v>
      </c>
    </row>
    <row r="7" spans="2:12" s="201" customFormat="1" ht="14.65" customHeight="1">
      <c r="B7" s="1146"/>
      <c r="C7" s="1146"/>
      <c r="D7" s="1159" t="s">
        <v>810</v>
      </c>
      <c r="E7" s="1159"/>
      <c r="F7" s="1159"/>
      <c r="G7" s="1159"/>
      <c r="H7" s="1159" t="s">
        <v>811</v>
      </c>
      <c r="I7" s="1159"/>
      <c r="J7" s="1159"/>
      <c r="K7" s="1154"/>
      <c r="L7" s="1157"/>
    </row>
    <row r="8" spans="2:12" s="202" customFormat="1" ht="69">
      <c r="B8" s="1147"/>
      <c r="C8" s="1146"/>
      <c r="D8" s="384" t="s">
        <v>812</v>
      </c>
      <c r="E8" s="384" t="s">
        <v>813</v>
      </c>
      <c r="F8" s="384" t="s">
        <v>814</v>
      </c>
      <c r="G8" s="384" t="s">
        <v>815</v>
      </c>
      <c r="H8" s="384" t="s">
        <v>813</v>
      </c>
      <c r="I8" s="384" t="s">
        <v>814</v>
      </c>
      <c r="J8" s="384" t="s">
        <v>815</v>
      </c>
      <c r="K8" s="1155"/>
      <c r="L8" s="1157"/>
    </row>
    <row r="9" spans="2:12" s="202" customFormat="1">
      <c r="B9" s="1148"/>
      <c r="C9" s="1149"/>
      <c r="D9" s="384"/>
      <c r="E9" s="384" t="s">
        <v>204</v>
      </c>
      <c r="F9" s="384" t="s">
        <v>205</v>
      </c>
      <c r="G9" s="384" t="s">
        <v>816</v>
      </c>
      <c r="H9" s="384" t="s">
        <v>207</v>
      </c>
      <c r="I9" s="384" t="s">
        <v>208</v>
      </c>
      <c r="J9" s="384" t="s">
        <v>817</v>
      </c>
      <c r="K9" s="385" t="s">
        <v>818</v>
      </c>
      <c r="L9" s="1158"/>
    </row>
    <row r="10" spans="2:12" s="203" customFormat="1">
      <c r="B10" s="386">
        <v>1</v>
      </c>
      <c r="C10" s="387" t="s">
        <v>819</v>
      </c>
      <c r="D10" s="388"/>
      <c r="E10" s="389"/>
      <c r="F10" s="389"/>
      <c r="G10" s="389"/>
      <c r="H10" s="389"/>
      <c r="I10" s="389"/>
      <c r="J10" s="389"/>
      <c r="K10" s="389"/>
      <c r="L10" s="390"/>
    </row>
    <row r="11" spans="2:12">
      <c r="B11" s="391">
        <v>1.1000000000000001</v>
      </c>
      <c r="C11" s="392" t="s">
        <v>820</v>
      </c>
      <c r="D11" s="393"/>
      <c r="E11" s="394"/>
      <c r="F11" s="394"/>
      <c r="G11" s="394"/>
      <c r="H11" s="394"/>
      <c r="I11" s="394"/>
      <c r="J11" s="394"/>
      <c r="K11" s="394"/>
      <c r="L11" s="395"/>
    </row>
    <row r="12" spans="2:12">
      <c r="B12" s="391">
        <v>1.2</v>
      </c>
      <c r="C12" s="396" t="s">
        <v>755</v>
      </c>
      <c r="D12" s="393"/>
      <c r="E12" s="394"/>
      <c r="F12" s="394"/>
      <c r="G12" s="394"/>
      <c r="H12" s="394"/>
      <c r="I12" s="394"/>
      <c r="J12" s="394"/>
      <c r="K12" s="394"/>
      <c r="L12" s="395"/>
    </row>
    <row r="13" spans="2:12">
      <c r="B13" s="397">
        <v>1.3</v>
      </c>
      <c r="C13" s="396" t="s">
        <v>302</v>
      </c>
      <c r="D13" s="393"/>
      <c r="E13" s="394"/>
      <c r="F13" s="394"/>
      <c r="G13" s="394"/>
      <c r="H13" s="394"/>
      <c r="I13" s="394"/>
      <c r="J13" s="394"/>
      <c r="K13" s="394"/>
      <c r="L13" s="395"/>
    </row>
    <row r="14" spans="2:12" s="203" customFormat="1">
      <c r="B14" s="391"/>
      <c r="C14" s="396"/>
      <c r="D14" s="398"/>
      <c r="E14" s="389"/>
      <c r="F14" s="389"/>
      <c r="G14" s="389"/>
      <c r="H14" s="389"/>
      <c r="I14" s="389"/>
      <c r="J14" s="389"/>
      <c r="K14" s="389"/>
      <c r="L14" s="399"/>
    </row>
    <row r="15" spans="2:12" s="203" customFormat="1">
      <c r="B15" s="400">
        <v>2</v>
      </c>
      <c r="C15" s="401" t="s">
        <v>821</v>
      </c>
      <c r="D15" s="398"/>
      <c r="E15" s="389"/>
      <c r="F15" s="389"/>
      <c r="G15" s="389"/>
      <c r="H15" s="389"/>
      <c r="I15" s="389"/>
      <c r="J15" s="389"/>
      <c r="K15" s="389"/>
      <c r="L15" s="399"/>
    </row>
    <row r="16" spans="2:12" s="203" customFormat="1">
      <c r="B16" s="402">
        <v>2.1</v>
      </c>
      <c r="C16" s="396" t="s">
        <v>822</v>
      </c>
      <c r="D16" s="398"/>
      <c r="E16" s="389"/>
      <c r="F16" s="389"/>
      <c r="G16" s="389"/>
      <c r="H16" s="389"/>
      <c r="I16" s="389"/>
      <c r="J16" s="389"/>
      <c r="K16" s="389"/>
      <c r="L16" s="399"/>
    </row>
    <row r="17" spans="2:12" s="203" customFormat="1">
      <c r="B17" s="402">
        <v>2.2000000000000002</v>
      </c>
      <c r="C17" s="396" t="s">
        <v>823</v>
      </c>
      <c r="D17" s="398"/>
      <c r="E17" s="389"/>
      <c r="F17" s="389"/>
      <c r="G17" s="389"/>
      <c r="H17" s="389"/>
      <c r="I17" s="389"/>
      <c r="J17" s="389"/>
      <c r="K17" s="389"/>
      <c r="L17" s="399"/>
    </row>
    <row r="18" spans="2:12" s="203" customFormat="1">
      <c r="B18" s="402">
        <v>2.2999999999999998</v>
      </c>
      <c r="C18" s="396" t="s">
        <v>755</v>
      </c>
      <c r="D18" s="398"/>
      <c r="E18" s="389"/>
      <c r="F18" s="389"/>
      <c r="G18" s="389"/>
      <c r="H18" s="389"/>
      <c r="I18" s="389"/>
      <c r="J18" s="389"/>
      <c r="K18" s="389"/>
      <c r="L18" s="399"/>
    </row>
    <row r="19" spans="2:12" s="203" customFormat="1">
      <c r="B19" s="402">
        <v>2.4</v>
      </c>
      <c r="C19" s="396" t="s">
        <v>302</v>
      </c>
      <c r="D19" s="403"/>
      <c r="E19" s="404"/>
      <c r="F19" s="404"/>
      <c r="G19" s="389"/>
      <c r="H19" s="404"/>
      <c r="I19" s="404"/>
      <c r="J19" s="404"/>
      <c r="K19" s="389"/>
      <c r="L19" s="390"/>
    </row>
    <row r="20" spans="2:12" s="203" customFormat="1">
      <c r="B20" s="402"/>
      <c r="C20" s="396"/>
      <c r="D20" s="403"/>
      <c r="E20" s="404"/>
      <c r="F20" s="404"/>
      <c r="G20" s="389"/>
      <c r="H20" s="404"/>
      <c r="I20" s="404"/>
      <c r="J20" s="404"/>
      <c r="K20" s="389"/>
      <c r="L20" s="390"/>
    </row>
    <row r="21" spans="2:12" s="203" customFormat="1">
      <c r="B21" s="400">
        <v>3</v>
      </c>
      <c r="C21" s="401" t="s">
        <v>824</v>
      </c>
      <c r="D21" s="403"/>
      <c r="E21" s="404"/>
      <c r="F21" s="404"/>
      <c r="G21" s="404"/>
      <c r="H21" s="404"/>
      <c r="I21" s="404"/>
      <c r="J21" s="404"/>
      <c r="K21" s="404"/>
      <c r="L21" s="390"/>
    </row>
    <row r="22" spans="2:12">
      <c r="B22" s="402">
        <v>3.1</v>
      </c>
      <c r="C22" s="396" t="s">
        <v>825</v>
      </c>
      <c r="D22" s="223"/>
      <c r="E22" s="405"/>
      <c r="F22" s="405"/>
      <c r="G22" s="405"/>
      <c r="H22" s="394"/>
      <c r="I22" s="394"/>
      <c r="J22" s="405"/>
      <c r="K22" s="405"/>
      <c r="L22" s="227"/>
    </row>
    <row r="23" spans="2:12">
      <c r="B23" s="402">
        <v>3.2</v>
      </c>
      <c r="C23" s="396" t="s">
        <v>826</v>
      </c>
      <c r="D23" s="223"/>
      <c r="E23" s="405"/>
      <c r="F23" s="405"/>
      <c r="G23" s="405"/>
      <c r="H23" s="394"/>
      <c r="I23" s="394"/>
      <c r="J23" s="405"/>
      <c r="K23" s="405"/>
      <c r="L23" s="227"/>
    </row>
    <row r="24" spans="2:12">
      <c r="B24" s="402">
        <v>3.3</v>
      </c>
      <c r="C24" s="396" t="s">
        <v>755</v>
      </c>
      <c r="D24" s="223"/>
      <c r="E24" s="405"/>
      <c r="F24" s="405"/>
      <c r="G24" s="405"/>
      <c r="H24" s="394"/>
      <c r="I24" s="394"/>
      <c r="J24" s="405"/>
      <c r="K24" s="405"/>
      <c r="L24" s="227"/>
    </row>
    <row r="25" spans="2:12" s="203" customFormat="1">
      <c r="B25" s="402">
        <v>3.4</v>
      </c>
      <c r="C25" s="396" t="s">
        <v>827</v>
      </c>
      <c r="D25" s="403"/>
      <c r="E25" s="404"/>
      <c r="F25" s="404"/>
      <c r="G25" s="404"/>
      <c r="H25" s="404"/>
      <c r="I25" s="404"/>
      <c r="J25" s="404"/>
      <c r="K25" s="404"/>
      <c r="L25" s="390"/>
    </row>
    <row r="26" spans="2:12" s="203" customFormat="1">
      <c r="B26" s="402"/>
      <c r="C26" s="396"/>
      <c r="D26" s="390"/>
      <c r="E26" s="390"/>
      <c r="F26" s="390"/>
      <c r="G26" s="390"/>
      <c r="H26" s="390"/>
      <c r="I26" s="390"/>
      <c r="J26" s="390"/>
      <c r="K26" s="390"/>
      <c r="L26" s="390"/>
    </row>
    <row r="27" spans="2:12" s="203" customFormat="1">
      <c r="B27" s="400">
        <v>4</v>
      </c>
      <c r="C27" s="401" t="s">
        <v>402</v>
      </c>
      <c r="D27" s="390"/>
      <c r="E27" s="390"/>
      <c r="F27" s="390"/>
      <c r="G27" s="390"/>
      <c r="H27" s="390"/>
      <c r="I27" s="390"/>
      <c r="J27" s="390"/>
      <c r="K27" s="390"/>
      <c r="L27" s="390"/>
    </row>
    <row r="28" spans="2:12" s="203" customFormat="1">
      <c r="B28" s="402"/>
      <c r="C28" s="396"/>
      <c r="D28" s="403"/>
      <c r="E28" s="404"/>
      <c r="F28" s="404"/>
      <c r="G28" s="389"/>
      <c r="H28" s="404"/>
      <c r="I28" s="404"/>
      <c r="J28" s="404"/>
      <c r="K28" s="389"/>
      <c r="L28" s="390"/>
    </row>
    <row r="29" spans="2:12" s="203" customFormat="1" ht="18" customHeight="1">
      <c r="B29" s="400">
        <v>5</v>
      </c>
      <c r="C29" s="401" t="s">
        <v>828</v>
      </c>
      <c r="D29" s="403"/>
      <c r="E29" s="404"/>
      <c r="F29" s="389"/>
      <c r="G29" s="404"/>
      <c r="H29" s="404"/>
      <c r="I29" s="404"/>
      <c r="J29" s="404"/>
      <c r="K29" s="389"/>
      <c r="L29" s="406"/>
    </row>
    <row r="30" spans="2:12" s="203" customFormat="1" ht="18" customHeight="1">
      <c r="B30" s="402"/>
      <c r="C30" s="396"/>
      <c r="D30" s="403"/>
      <c r="E30" s="404"/>
      <c r="F30" s="389"/>
      <c r="G30" s="404"/>
      <c r="H30" s="404"/>
      <c r="I30" s="404"/>
      <c r="J30" s="404"/>
      <c r="K30" s="389"/>
      <c r="L30" s="406"/>
    </row>
    <row r="31" spans="2:12">
      <c r="B31" s="400">
        <v>6</v>
      </c>
      <c r="C31" s="407" t="s">
        <v>829</v>
      </c>
      <c r="D31" s="223"/>
      <c r="E31" s="405"/>
      <c r="F31" s="405"/>
      <c r="G31" s="405"/>
      <c r="H31" s="405"/>
      <c r="I31" s="405"/>
      <c r="J31" s="405"/>
      <c r="K31" s="405"/>
      <c r="L31" s="227"/>
    </row>
    <row r="32" spans="2:12">
      <c r="B32" s="361"/>
      <c r="C32" s="408"/>
      <c r="D32" s="223"/>
      <c r="E32" s="405"/>
      <c r="F32" s="405"/>
      <c r="G32" s="405"/>
      <c r="H32" s="405"/>
      <c r="I32" s="405"/>
      <c r="J32" s="405"/>
      <c r="K32" s="405"/>
      <c r="L32" s="227"/>
    </row>
    <row r="33" spans="2:12">
      <c r="B33" s="400">
        <v>7</v>
      </c>
      <c r="C33" s="407" t="s">
        <v>755</v>
      </c>
      <c r="D33" s="223"/>
      <c r="E33" s="405"/>
      <c r="F33" s="405"/>
      <c r="G33" s="405"/>
      <c r="H33" s="405"/>
      <c r="I33" s="405"/>
      <c r="J33" s="405"/>
      <c r="K33" s="405"/>
      <c r="L33" s="227"/>
    </row>
    <row r="34" spans="2:12">
      <c r="B34" s="361"/>
      <c r="C34" s="408"/>
      <c r="D34" s="223"/>
      <c r="E34" s="405"/>
      <c r="F34" s="405"/>
      <c r="G34" s="405"/>
      <c r="H34" s="405"/>
      <c r="I34" s="405"/>
      <c r="J34" s="405"/>
      <c r="K34" s="405"/>
      <c r="L34" s="227"/>
    </row>
    <row r="35" spans="2:12" s="203" customFormat="1">
      <c r="B35" s="400">
        <v>8</v>
      </c>
      <c r="C35" s="401" t="s">
        <v>830</v>
      </c>
      <c r="D35" s="409"/>
      <c r="E35" s="404"/>
      <c r="F35" s="404"/>
      <c r="G35" s="389"/>
      <c r="H35" s="404"/>
      <c r="I35" s="404"/>
      <c r="J35" s="404"/>
      <c r="K35" s="389"/>
      <c r="L35" s="406"/>
    </row>
    <row r="37" spans="2:12">
      <c r="C37" s="180" t="s">
        <v>793</v>
      </c>
    </row>
  </sheetData>
  <mergeCells count="7">
    <mergeCell ref="B6:B9"/>
    <mergeCell ref="C6:C9"/>
    <mergeCell ref="D6:J6"/>
    <mergeCell ref="K6:K8"/>
    <mergeCell ref="L6:L9"/>
    <mergeCell ref="D7:G7"/>
    <mergeCell ref="H7:J7"/>
  </mergeCells>
  <printOptions horizontalCentered="1"/>
  <pageMargins left="0.35433070866141703" right="0.23622047244094499" top="0.82677165354330695" bottom="0.62992125984252001" header="0.31496062992126" footer="0.196850393700787"/>
  <pageSetup paperSize="9" scale="60" fitToHeight="2"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N76"/>
  <sheetViews>
    <sheetView showGridLines="0" view="pageBreakPreview" zoomScale="70" zoomScaleNormal="60" zoomScaleSheetLayoutView="70" workbookViewId="0">
      <selection activeCell="L5" sqref="L5"/>
    </sheetView>
  </sheetViews>
  <sheetFormatPr defaultColWidth="9.28515625" defaultRowHeight="13.9"/>
  <cols>
    <col min="1" max="1" width="4.7109375" style="353" customWidth="1"/>
    <col min="2" max="2" width="9.28515625" style="353" customWidth="1"/>
    <col min="3" max="3" width="16.5703125" style="353" customWidth="1"/>
    <col min="4" max="4" width="18.42578125" style="353" customWidth="1"/>
    <col min="5" max="5" width="20.7109375" style="353" customWidth="1"/>
    <col min="6" max="12" width="16.5703125" style="353" customWidth="1"/>
    <col min="13" max="13" width="16.5703125" style="355" customWidth="1"/>
    <col min="14" max="14" width="23.28515625" style="353" customWidth="1"/>
    <col min="15" max="256" width="9.28515625" style="353"/>
    <col min="257" max="257" width="4.7109375" style="353" customWidth="1"/>
    <col min="258" max="258" width="10.5703125" style="353" customWidth="1"/>
    <col min="259" max="259" width="49.28515625" style="353" customWidth="1"/>
    <col min="260" max="260" width="68.5703125" style="353" customWidth="1"/>
    <col min="261" max="261" width="35.42578125" style="353" customWidth="1"/>
    <col min="262" max="262" width="21" style="353" customWidth="1"/>
    <col min="263" max="263" width="28.42578125" style="353" customWidth="1"/>
    <col min="264" max="264" width="30.7109375" style="353" customWidth="1"/>
    <col min="265" max="265" width="29.5703125" style="353" customWidth="1"/>
    <col min="266" max="266" width="33.5703125" style="353" customWidth="1"/>
    <col min="267" max="267" width="26.5703125" style="353" customWidth="1"/>
    <col min="268" max="268" width="31.5703125" style="353" customWidth="1"/>
    <col min="269" max="269" width="34.28515625" style="353" customWidth="1"/>
    <col min="270" max="270" width="45.28515625" style="353" customWidth="1"/>
    <col min="271" max="512" width="9.28515625" style="353"/>
    <col min="513" max="513" width="4.7109375" style="353" customWidth="1"/>
    <col min="514" max="514" width="10.5703125" style="353" customWidth="1"/>
    <col min="515" max="515" width="49.28515625" style="353" customWidth="1"/>
    <col min="516" max="516" width="68.5703125" style="353" customWidth="1"/>
    <col min="517" max="517" width="35.42578125" style="353" customWidth="1"/>
    <col min="518" max="518" width="21" style="353" customWidth="1"/>
    <col min="519" max="519" width="28.42578125" style="353" customWidth="1"/>
    <col min="520" max="520" width="30.7109375" style="353" customWidth="1"/>
    <col min="521" max="521" width="29.5703125" style="353" customWidth="1"/>
    <col min="522" max="522" width="33.5703125" style="353" customWidth="1"/>
    <col min="523" max="523" width="26.5703125" style="353" customWidth="1"/>
    <col min="524" max="524" width="31.5703125" style="353" customWidth="1"/>
    <col min="525" max="525" width="34.28515625" style="353" customWidth="1"/>
    <col min="526" max="526" width="45.28515625" style="353" customWidth="1"/>
    <col min="527" max="768" width="9.28515625" style="353"/>
    <col min="769" max="769" width="4.7109375" style="353" customWidth="1"/>
    <col min="770" max="770" width="10.5703125" style="353" customWidth="1"/>
    <col min="771" max="771" width="49.28515625" style="353" customWidth="1"/>
    <col min="772" max="772" width="68.5703125" style="353" customWidth="1"/>
    <col min="773" max="773" width="35.42578125" style="353" customWidth="1"/>
    <col min="774" max="774" width="21" style="353" customWidth="1"/>
    <col min="775" max="775" width="28.42578125" style="353" customWidth="1"/>
    <col min="776" max="776" width="30.7109375" style="353" customWidth="1"/>
    <col min="777" max="777" width="29.5703125" style="353" customWidth="1"/>
    <col min="778" max="778" width="33.5703125" style="353" customWidth="1"/>
    <col min="779" max="779" width="26.5703125" style="353" customWidth="1"/>
    <col min="780" max="780" width="31.5703125" style="353" customWidth="1"/>
    <col min="781" max="781" width="34.28515625" style="353" customWidth="1"/>
    <col min="782" max="782" width="45.28515625" style="353" customWidth="1"/>
    <col min="783" max="1024" width="9.28515625" style="353"/>
    <col min="1025" max="1025" width="4.7109375" style="353" customWidth="1"/>
    <col min="1026" max="1026" width="10.5703125" style="353" customWidth="1"/>
    <col min="1027" max="1027" width="49.28515625" style="353" customWidth="1"/>
    <col min="1028" max="1028" width="68.5703125" style="353" customWidth="1"/>
    <col min="1029" max="1029" width="35.42578125" style="353" customWidth="1"/>
    <col min="1030" max="1030" width="21" style="353" customWidth="1"/>
    <col min="1031" max="1031" width="28.42578125" style="353" customWidth="1"/>
    <col min="1032" max="1032" width="30.7109375" style="353" customWidth="1"/>
    <col min="1033" max="1033" width="29.5703125" style="353" customWidth="1"/>
    <col min="1034" max="1034" width="33.5703125" style="353" customWidth="1"/>
    <col min="1035" max="1035" width="26.5703125" style="353" customWidth="1"/>
    <col min="1036" max="1036" width="31.5703125" style="353" customWidth="1"/>
    <col min="1037" max="1037" width="34.28515625" style="353" customWidth="1"/>
    <col min="1038" max="1038" width="45.28515625" style="353" customWidth="1"/>
    <col min="1039" max="1280" width="9.28515625" style="353"/>
    <col min="1281" max="1281" width="4.7109375" style="353" customWidth="1"/>
    <col min="1282" max="1282" width="10.5703125" style="353" customWidth="1"/>
    <col min="1283" max="1283" width="49.28515625" style="353" customWidth="1"/>
    <col min="1284" max="1284" width="68.5703125" style="353" customWidth="1"/>
    <col min="1285" max="1285" width="35.42578125" style="353" customWidth="1"/>
    <col min="1286" max="1286" width="21" style="353" customWidth="1"/>
    <col min="1287" max="1287" width="28.42578125" style="353" customWidth="1"/>
    <col min="1288" max="1288" width="30.7109375" style="353" customWidth="1"/>
    <col min="1289" max="1289" width="29.5703125" style="353" customWidth="1"/>
    <col min="1290" max="1290" width="33.5703125" style="353" customWidth="1"/>
    <col min="1291" max="1291" width="26.5703125" style="353" customWidth="1"/>
    <col min="1292" max="1292" width="31.5703125" style="353" customWidth="1"/>
    <col min="1293" max="1293" width="34.28515625" style="353" customWidth="1"/>
    <col min="1294" max="1294" width="45.28515625" style="353" customWidth="1"/>
    <col min="1295" max="1536" width="9.28515625" style="353"/>
    <col min="1537" max="1537" width="4.7109375" style="353" customWidth="1"/>
    <col min="1538" max="1538" width="10.5703125" style="353" customWidth="1"/>
    <col min="1539" max="1539" width="49.28515625" style="353" customWidth="1"/>
    <col min="1540" max="1540" width="68.5703125" style="353" customWidth="1"/>
    <col min="1541" max="1541" width="35.42578125" style="353" customWidth="1"/>
    <col min="1542" max="1542" width="21" style="353" customWidth="1"/>
    <col min="1543" max="1543" width="28.42578125" style="353" customWidth="1"/>
    <col min="1544" max="1544" width="30.7109375" style="353" customWidth="1"/>
    <col min="1545" max="1545" width="29.5703125" style="353" customWidth="1"/>
    <col min="1546" max="1546" width="33.5703125" style="353" customWidth="1"/>
    <col min="1547" max="1547" width="26.5703125" style="353" customWidth="1"/>
    <col min="1548" max="1548" width="31.5703125" style="353" customWidth="1"/>
    <col min="1549" max="1549" width="34.28515625" style="353" customWidth="1"/>
    <col min="1550" max="1550" width="45.28515625" style="353" customWidth="1"/>
    <col min="1551" max="1792" width="9.28515625" style="353"/>
    <col min="1793" max="1793" width="4.7109375" style="353" customWidth="1"/>
    <col min="1794" max="1794" width="10.5703125" style="353" customWidth="1"/>
    <col min="1795" max="1795" width="49.28515625" style="353" customWidth="1"/>
    <col min="1796" max="1796" width="68.5703125" style="353" customWidth="1"/>
    <col min="1797" max="1797" width="35.42578125" style="353" customWidth="1"/>
    <col min="1798" max="1798" width="21" style="353" customWidth="1"/>
    <col min="1799" max="1799" width="28.42578125" style="353" customWidth="1"/>
    <col min="1800" max="1800" width="30.7109375" style="353" customWidth="1"/>
    <col min="1801" max="1801" width="29.5703125" style="353" customWidth="1"/>
    <col min="1802" max="1802" width="33.5703125" style="353" customWidth="1"/>
    <col min="1803" max="1803" width="26.5703125" style="353" customWidth="1"/>
    <col min="1804" max="1804" width="31.5703125" style="353" customWidth="1"/>
    <col min="1805" max="1805" width="34.28515625" style="353" customWidth="1"/>
    <col min="1806" max="1806" width="45.28515625" style="353" customWidth="1"/>
    <col min="1807" max="2048" width="9.28515625" style="353"/>
    <col min="2049" max="2049" width="4.7109375" style="353" customWidth="1"/>
    <col min="2050" max="2050" width="10.5703125" style="353" customWidth="1"/>
    <col min="2051" max="2051" width="49.28515625" style="353" customWidth="1"/>
    <col min="2052" max="2052" width="68.5703125" style="353" customWidth="1"/>
    <col min="2053" max="2053" width="35.42578125" style="353" customWidth="1"/>
    <col min="2054" max="2054" width="21" style="353" customWidth="1"/>
    <col min="2055" max="2055" width="28.42578125" style="353" customWidth="1"/>
    <col min="2056" max="2056" width="30.7109375" style="353" customWidth="1"/>
    <col min="2057" max="2057" width="29.5703125" style="353" customWidth="1"/>
    <col min="2058" max="2058" width="33.5703125" style="353" customWidth="1"/>
    <col min="2059" max="2059" width="26.5703125" style="353" customWidth="1"/>
    <col min="2060" max="2060" width="31.5703125" style="353" customWidth="1"/>
    <col min="2061" max="2061" width="34.28515625" style="353" customWidth="1"/>
    <col min="2062" max="2062" width="45.28515625" style="353" customWidth="1"/>
    <col min="2063" max="2304" width="9.28515625" style="353"/>
    <col min="2305" max="2305" width="4.7109375" style="353" customWidth="1"/>
    <col min="2306" max="2306" width="10.5703125" style="353" customWidth="1"/>
    <col min="2307" max="2307" width="49.28515625" style="353" customWidth="1"/>
    <col min="2308" max="2308" width="68.5703125" style="353" customWidth="1"/>
    <col min="2309" max="2309" width="35.42578125" style="353" customWidth="1"/>
    <col min="2310" max="2310" width="21" style="353" customWidth="1"/>
    <col min="2311" max="2311" width="28.42578125" style="353" customWidth="1"/>
    <col min="2312" max="2312" width="30.7109375" style="353" customWidth="1"/>
    <col min="2313" max="2313" width="29.5703125" style="353" customWidth="1"/>
    <col min="2314" max="2314" width="33.5703125" style="353" customWidth="1"/>
    <col min="2315" max="2315" width="26.5703125" style="353" customWidth="1"/>
    <col min="2316" max="2316" width="31.5703125" style="353" customWidth="1"/>
    <col min="2317" max="2317" width="34.28515625" style="353" customWidth="1"/>
    <col min="2318" max="2318" width="45.28515625" style="353" customWidth="1"/>
    <col min="2319" max="2560" width="9.28515625" style="353"/>
    <col min="2561" max="2561" width="4.7109375" style="353" customWidth="1"/>
    <col min="2562" max="2562" width="10.5703125" style="353" customWidth="1"/>
    <col min="2563" max="2563" width="49.28515625" style="353" customWidth="1"/>
    <col min="2564" max="2564" width="68.5703125" style="353" customWidth="1"/>
    <col min="2565" max="2565" width="35.42578125" style="353" customWidth="1"/>
    <col min="2566" max="2566" width="21" style="353" customWidth="1"/>
    <col min="2567" max="2567" width="28.42578125" style="353" customWidth="1"/>
    <col min="2568" max="2568" width="30.7109375" style="353" customWidth="1"/>
    <col min="2569" max="2569" width="29.5703125" style="353" customWidth="1"/>
    <col min="2570" max="2570" width="33.5703125" style="353" customWidth="1"/>
    <col min="2571" max="2571" width="26.5703125" style="353" customWidth="1"/>
    <col min="2572" max="2572" width="31.5703125" style="353" customWidth="1"/>
    <col min="2573" max="2573" width="34.28515625" style="353" customWidth="1"/>
    <col min="2574" max="2574" width="45.28515625" style="353" customWidth="1"/>
    <col min="2575" max="2816" width="9.28515625" style="353"/>
    <col min="2817" max="2817" width="4.7109375" style="353" customWidth="1"/>
    <col min="2818" max="2818" width="10.5703125" style="353" customWidth="1"/>
    <col min="2819" max="2819" width="49.28515625" style="353" customWidth="1"/>
    <col min="2820" max="2820" width="68.5703125" style="353" customWidth="1"/>
    <col min="2821" max="2821" width="35.42578125" style="353" customWidth="1"/>
    <col min="2822" max="2822" width="21" style="353" customWidth="1"/>
    <col min="2823" max="2823" width="28.42578125" style="353" customWidth="1"/>
    <col min="2824" max="2824" width="30.7109375" style="353" customWidth="1"/>
    <col min="2825" max="2825" width="29.5703125" style="353" customWidth="1"/>
    <col min="2826" max="2826" width="33.5703125" style="353" customWidth="1"/>
    <col min="2827" max="2827" width="26.5703125" style="353" customWidth="1"/>
    <col min="2828" max="2828" width="31.5703125" style="353" customWidth="1"/>
    <col min="2829" max="2829" width="34.28515625" style="353" customWidth="1"/>
    <col min="2830" max="2830" width="45.28515625" style="353" customWidth="1"/>
    <col min="2831" max="3072" width="9.28515625" style="353"/>
    <col min="3073" max="3073" width="4.7109375" style="353" customWidth="1"/>
    <col min="3074" max="3074" width="10.5703125" style="353" customWidth="1"/>
    <col min="3075" max="3075" width="49.28515625" style="353" customWidth="1"/>
    <col min="3076" max="3076" width="68.5703125" style="353" customWidth="1"/>
    <col min="3077" max="3077" width="35.42578125" style="353" customWidth="1"/>
    <col min="3078" max="3078" width="21" style="353" customWidth="1"/>
    <col min="3079" max="3079" width="28.42578125" style="353" customWidth="1"/>
    <col min="3080" max="3080" width="30.7109375" style="353" customWidth="1"/>
    <col min="3081" max="3081" width="29.5703125" style="353" customWidth="1"/>
    <col min="3082" max="3082" width="33.5703125" style="353" customWidth="1"/>
    <col min="3083" max="3083" width="26.5703125" style="353" customWidth="1"/>
    <col min="3084" max="3084" width="31.5703125" style="353" customWidth="1"/>
    <col min="3085" max="3085" width="34.28515625" style="353" customWidth="1"/>
    <col min="3086" max="3086" width="45.28515625" style="353" customWidth="1"/>
    <col min="3087" max="3328" width="9.28515625" style="353"/>
    <col min="3329" max="3329" width="4.7109375" style="353" customWidth="1"/>
    <col min="3330" max="3330" width="10.5703125" style="353" customWidth="1"/>
    <col min="3331" max="3331" width="49.28515625" style="353" customWidth="1"/>
    <col min="3332" max="3332" width="68.5703125" style="353" customWidth="1"/>
    <col min="3333" max="3333" width="35.42578125" style="353" customWidth="1"/>
    <col min="3334" max="3334" width="21" style="353" customWidth="1"/>
    <col min="3335" max="3335" width="28.42578125" style="353" customWidth="1"/>
    <col min="3336" max="3336" width="30.7109375" style="353" customWidth="1"/>
    <col min="3337" max="3337" width="29.5703125" style="353" customWidth="1"/>
    <col min="3338" max="3338" width="33.5703125" style="353" customWidth="1"/>
    <col min="3339" max="3339" width="26.5703125" style="353" customWidth="1"/>
    <col min="3340" max="3340" width="31.5703125" style="353" customWidth="1"/>
    <col min="3341" max="3341" width="34.28515625" style="353" customWidth="1"/>
    <col min="3342" max="3342" width="45.28515625" style="353" customWidth="1"/>
    <col min="3343" max="3584" width="9.28515625" style="353"/>
    <col min="3585" max="3585" width="4.7109375" style="353" customWidth="1"/>
    <col min="3586" max="3586" width="10.5703125" style="353" customWidth="1"/>
    <col min="3587" max="3587" width="49.28515625" style="353" customWidth="1"/>
    <col min="3588" max="3588" width="68.5703125" style="353" customWidth="1"/>
    <col min="3589" max="3589" width="35.42578125" style="353" customWidth="1"/>
    <col min="3590" max="3590" width="21" style="353" customWidth="1"/>
    <col min="3591" max="3591" width="28.42578125" style="353" customWidth="1"/>
    <col min="3592" max="3592" width="30.7109375" style="353" customWidth="1"/>
    <col min="3593" max="3593" width="29.5703125" style="353" customWidth="1"/>
    <col min="3594" max="3594" width="33.5703125" style="353" customWidth="1"/>
    <col min="3595" max="3595" width="26.5703125" style="353" customWidth="1"/>
    <col min="3596" max="3596" width="31.5703125" style="353" customWidth="1"/>
    <col min="3597" max="3597" width="34.28515625" style="353" customWidth="1"/>
    <col min="3598" max="3598" width="45.28515625" style="353" customWidth="1"/>
    <col min="3599" max="3840" width="9.28515625" style="353"/>
    <col min="3841" max="3841" width="4.7109375" style="353" customWidth="1"/>
    <col min="3842" max="3842" width="10.5703125" style="353" customWidth="1"/>
    <col min="3843" max="3843" width="49.28515625" style="353" customWidth="1"/>
    <col min="3844" max="3844" width="68.5703125" style="353" customWidth="1"/>
    <col min="3845" max="3845" width="35.42578125" style="353" customWidth="1"/>
    <col min="3846" max="3846" width="21" style="353" customWidth="1"/>
    <col min="3847" max="3847" width="28.42578125" style="353" customWidth="1"/>
    <col min="3848" max="3848" width="30.7109375" style="353" customWidth="1"/>
    <col min="3849" max="3849" width="29.5703125" style="353" customWidth="1"/>
    <col min="3850" max="3850" width="33.5703125" style="353" customWidth="1"/>
    <col min="3851" max="3851" width="26.5703125" style="353" customWidth="1"/>
    <col min="3852" max="3852" width="31.5703125" style="353" customWidth="1"/>
    <col min="3853" max="3853" width="34.28515625" style="353" customWidth="1"/>
    <col min="3854" max="3854" width="45.28515625" style="353" customWidth="1"/>
    <col min="3855" max="4096" width="9.28515625" style="353"/>
    <col min="4097" max="4097" width="4.7109375" style="353" customWidth="1"/>
    <col min="4098" max="4098" width="10.5703125" style="353" customWidth="1"/>
    <col min="4099" max="4099" width="49.28515625" style="353" customWidth="1"/>
    <col min="4100" max="4100" width="68.5703125" style="353" customWidth="1"/>
    <col min="4101" max="4101" width="35.42578125" style="353" customWidth="1"/>
    <col min="4102" max="4102" width="21" style="353" customWidth="1"/>
    <col min="4103" max="4103" width="28.42578125" style="353" customWidth="1"/>
    <col min="4104" max="4104" width="30.7109375" style="353" customWidth="1"/>
    <col min="4105" max="4105" width="29.5703125" style="353" customWidth="1"/>
    <col min="4106" max="4106" width="33.5703125" style="353" customWidth="1"/>
    <col min="4107" max="4107" width="26.5703125" style="353" customWidth="1"/>
    <col min="4108" max="4108" width="31.5703125" style="353" customWidth="1"/>
    <col min="4109" max="4109" width="34.28515625" style="353" customWidth="1"/>
    <col min="4110" max="4110" width="45.28515625" style="353" customWidth="1"/>
    <col min="4111" max="4352" width="9.28515625" style="353"/>
    <col min="4353" max="4353" width="4.7109375" style="353" customWidth="1"/>
    <col min="4354" max="4354" width="10.5703125" style="353" customWidth="1"/>
    <col min="4355" max="4355" width="49.28515625" style="353" customWidth="1"/>
    <col min="4356" max="4356" width="68.5703125" style="353" customWidth="1"/>
    <col min="4357" max="4357" width="35.42578125" style="353" customWidth="1"/>
    <col min="4358" max="4358" width="21" style="353" customWidth="1"/>
    <col min="4359" max="4359" width="28.42578125" style="353" customWidth="1"/>
    <col min="4360" max="4360" width="30.7109375" style="353" customWidth="1"/>
    <col min="4361" max="4361" width="29.5703125" style="353" customWidth="1"/>
    <col min="4362" max="4362" width="33.5703125" style="353" customWidth="1"/>
    <col min="4363" max="4363" width="26.5703125" style="353" customWidth="1"/>
    <col min="4364" max="4364" width="31.5703125" style="353" customWidth="1"/>
    <col min="4365" max="4365" width="34.28515625" style="353" customWidth="1"/>
    <col min="4366" max="4366" width="45.28515625" style="353" customWidth="1"/>
    <col min="4367" max="4608" width="9.28515625" style="353"/>
    <col min="4609" max="4609" width="4.7109375" style="353" customWidth="1"/>
    <col min="4610" max="4610" width="10.5703125" style="353" customWidth="1"/>
    <col min="4611" max="4611" width="49.28515625" style="353" customWidth="1"/>
    <col min="4612" max="4612" width="68.5703125" style="353" customWidth="1"/>
    <col min="4613" max="4613" width="35.42578125" style="353" customWidth="1"/>
    <col min="4614" max="4614" width="21" style="353" customWidth="1"/>
    <col min="4615" max="4615" width="28.42578125" style="353" customWidth="1"/>
    <col min="4616" max="4616" width="30.7109375" style="353" customWidth="1"/>
    <col min="4617" max="4617" width="29.5703125" style="353" customWidth="1"/>
    <col min="4618" max="4618" width="33.5703125" style="353" customWidth="1"/>
    <col min="4619" max="4619" width="26.5703125" style="353" customWidth="1"/>
    <col min="4620" max="4620" width="31.5703125" style="353" customWidth="1"/>
    <col min="4621" max="4621" width="34.28515625" style="353" customWidth="1"/>
    <col min="4622" max="4622" width="45.28515625" style="353" customWidth="1"/>
    <col min="4623" max="4864" width="9.28515625" style="353"/>
    <col min="4865" max="4865" width="4.7109375" style="353" customWidth="1"/>
    <col min="4866" max="4866" width="10.5703125" style="353" customWidth="1"/>
    <col min="4867" max="4867" width="49.28515625" style="353" customWidth="1"/>
    <col min="4868" max="4868" width="68.5703125" style="353" customWidth="1"/>
    <col min="4869" max="4869" width="35.42578125" style="353" customWidth="1"/>
    <col min="4870" max="4870" width="21" style="353" customWidth="1"/>
    <col min="4871" max="4871" width="28.42578125" style="353" customWidth="1"/>
    <col min="4872" max="4872" width="30.7109375" style="353" customWidth="1"/>
    <col min="4873" max="4873" width="29.5703125" style="353" customWidth="1"/>
    <col min="4874" max="4874" width="33.5703125" style="353" customWidth="1"/>
    <col min="4875" max="4875" width="26.5703125" style="353" customWidth="1"/>
    <col min="4876" max="4876" width="31.5703125" style="353" customWidth="1"/>
    <col min="4877" max="4877" width="34.28515625" style="353" customWidth="1"/>
    <col min="4878" max="4878" width="45.28515625" style="353" customWidth="1"/>
    <col min="4879" max="5120" width="9.28515625" style="353"/>
    <col min="5121" max="5121" width="4.7109375" style="353" customWidth="1"/>
    <col min="5122" max="5122" width="10.5703125" style="353" customWidth="1"/>
    <col min="5123" max="5123" width="49.28515625" style="353" customWidth="1"/>
    <col min="5124" max="5124" width="68.5703125" style="353" customWidth="1"/>
    <col min="5125" max="5125" width="35.42578125" style="353" customWidth="1"/>
    <col min="5126" max="5126" width="21" style="353" customWidth="1"/>
    <col min="5127" max="5127" width="28.42578125" style="353" customWidth="1"/>
    <col min="5128" max="5128" width="30.7109375" style="353" customWidth="1"/>
    <col min="5129" max="5129" width="29.5703125" style="353" customWidth="1"/>
    <col min="5130" max="5130" width="33.5703125" style="353" customWidth="1"/>
    <col min="5131" max="5131" width="26.5703125" style="353" customWidth="1"/>
    <col min="5132" max="5132" width="31.5703125" style="353" customWidth="1"/>
    <col min="5133" max="5133" width="34.28515625" style="353" customWidth="1"/>
    <col min="5134" max="5134" width="45.28515625" style="353" customWidth="1"/>
    <col min="5135" max="5376" width="9.28515625" style="353"/>
    <col min="5377" max="5377" width="4.7109375" style="353" customWidth="1"/>
    <col min="5378" max="5378" width="10.5703125" style="353" customWidth="1"/>
    <col min="5379" max="5379" width="49.28515625" style="353" customWidth="1"/>
    <col min="5380" max="5380" width="68.5703125" style="353" customWidth="1"/>
    <col min="5381" max="5381" width="35.42578125" style="353" customWidth="1"/>
    <col min="5382" max="5382" width="21" style="353" customWidth="1"/>
    <col min="5383" max="5383" width="28.42578125" style="353" customWidth="1"/>
    <col min="5384" max="5384" width="30.7109375" style="353" customWidth="1"/>
    <col min="5385" max="5385" width="29.5703125" style="353" customWidth="1"/>
    <col min="5386" max="5386" width="33.5703125" style="353" customWidth="1"/>
    <col min="5387" max="5387" width="26.5703125" style="353" customWidth="1"/>
    <col min="5388" max="5388" width="31.5703125" style="353" customWidth="1"/>
    <col min="5389" max="5389" width="34.28515625" style="353" customWidth="1"/>
    <col min="5390" max="5390" width="45.28515625" style="353" customWidth="1"/>
    <col min="5391" max="5632" width="9.28515625" style="353"/>
    <col min="5633" max="5633" width="4.7109375" style="353" customWidth="1"/>
    <col min="5634" max="5634" width="10.5703125" style="353" customWidth="1"/>
    <col min="5635" max="5635" width="49.28515625" style="353" customWidth="1"/>
    <col min="5636" max="5636" width="68.5703125" style="353" customWidth="1"/>
    <col min="5637" max="5637" width="35.42578125" style="353" customWidth="1"/>
    <col min="5638" max="5638" width="21" style="353" customWidth="1"/>
    <col min="5639" max="5639" width="28.42578125" style="353" customWidth="1"/>
    <col min="5640" max="5640" width="30.7109375" style="353" customWidth="1"/>
    <col min="5641" max="5641" width="29.5703125" style="353" customWidth="1"/>
    <col min="5642" max="5642" width="33.5703125" style="353" customWidth="1"/>
    <col min="5643" max="5643" width="26.5703125" style="353" customWidth="1"/>
    <col min="5644" max="5644" width="31.5703125" style="353" customWidth="1"/>
    <col min="5645" max="5645" width="34.28515625" style="353" customWidth="1"/>
    <col min="5646" max="5646" width="45.28515625" style="353" customWidth="1"/>
    <col min="5647" max="5888" width="9.28515625" style="353"/>
    <col min="5889" max="5889" width="4.7109375" style="353" customWidth="1"/>
    <col min="5890" max="5890" width="10.5703125" style="353" customWidth="1"/>
    <col min="5891" max="5891" width="49.28515625" style="353" customWidth="1"/>
    <col min="5892" max="5892" width="68.5703125" style="353" customWidth="1"/>
    <col min="5893" max="5893" width="35.42578125" style="353" customWidth="1"/>
    <col min="5894" max="5894" width="21" style="353" customWidth="1"/>
    <col min="5895" max="5895" width="28.42578125" style="353" customWidth="1"/>
    <col min="5896" max="5896" width="30.7109375" style="353" customWidth="1"/>
    <col min="5897" max="5897" width="29.5703125" style="353" customWidth="1"/>
    <col min="5898" max="5898" width="33.5703125" style="353" customWidth="1"/>
    <col min="5899" max="5899" width="26.5703125" style="353" customWidth="1"/>
    <col min="5900" max="5900" width="31.5703125" style="353" customWidth="1"/>
    <col min="5901" max="5901" width="34.28515625" style="353" customWidth="1"/>
    <col min="5902" max="5902" width="45.28515625" style="353" customWidth="1"/>
    <col min="5903" max="6144" width="9.28515625" style="353"/>
    <col min="6145" max="6145" width="4.7109375" style="353" customWidth="1"/>
    <col min="6146" max="6146" width="10.5703125" style="353" customWidth="1"/>
    <col min="6147" max="6147" width="49.28515625" style="353" customWidth="1"/>
    <col min="6148" max="6148" width="68.5703125" style="353" customWidth="1"/>
    <col min="6149" max="6149" width="35.42578125" style="353" customWidth="1"/>
    <col min="6150" max="6150" width="21" style="353" customWidth="1"/>
    <col min="6151" max="6151" width="28.42578125" style="353" customWidth="1"/>
    <col min="6152" max="6152" width="30.7109375" style="353" customWidth="1"/>
    <col min="6153" max="6153" width="29.5703125" style="353" customWidth="1"/>
    <col min="6154" max="6154" width="33.5703125" style="353" customWidth="1"/>
    <col min="6155" max="6155" width="26.5703125" style="353" customWidth="1"/>
    <col min="6156" max="6156" width="31.5703125" style="353" customWidth="1"/>
    <col min="6157" max="6157" width="34.28515625" style="353" customWidth="1"/>
    <col min="6158" max="6158" width="45.28515625" style="353" customWidth="1"/>
    <col min="6159" max="6400" width="9.28515625" style="353"/>
    <col min="6401" max="6401" width="4.7109375" style="353" customWidth="1"/>
    <col min="6402" max="6402" width="10.5703125" style="353" customWidth="1"/>
    <col min="6403" max="6403" width="49.28515625" style="353" customWidth="1"/>
    <col min="6404" max="6404" width="68.5703125" style="353" customWidth="1"/>
    <col min="6405" max="6405" width="35.42578125" style="353" customWidth="1"/>
    <col min="6406" max="6406" width="21" style="353" customWidth="1"/>
    <col min="6407" max="6407" width="28.42578125" style="353" customWidth="1"/>
    <col min="6408" max="6408" width="30.7109375" style="353" customWidth="1"/>
    <col min="6409" max="6409" width="29.5703125" style="353" customWidth="1"/>
    <col min="6410" max="6410" width="33.5703125" style="353" customWidth="1"/>
    <col min="6411" max="6411" width="26.5703125" style="353" customWidth="1"/>
    <col min="6412" max="6412" width="31.5703125" style="353" customWidth="1"/>
    <col min="6413" max="6413" width="34.28515625" style="353" customWidth="1"/>
    <col min="6414" max="6414" width="45.28515625" style="353" customWidth="1"/>
    <col min="6415" max="6656" width="9.28515625" style="353"/>
    <col min="6657" max="6657" width="4.7109375" style="353" customWidth="1"/>
    <col min="6658" max="6658" width="10.5703125" style="353" customWidth="1"/>
    <col min="6659" max="6659" width="49.28515625" style="353" customWidth="1"/>
    <col min="6660" max="6660" width="68.5703125" style="353" customWidth="1"/>
    <col min="6661" max="6661" width="35.42578125" style="353" customWidth="1"/>
    <col min="6662" max="6662" width="21" style="353" customWidth="1"/>
    <col min="6663" max="6663" width="28.42578125" style="353" customWidth="1"/>
    <col min="6664" max="6664" width="30.7109375" style="353" customWidth="1"/>
    <col min="6665" max="6665" width="29.5703125" style="353" customWidth="1"/>
    <col min="6666" max="6666" width="33.5703125" style="353" customWidth="1"/>
    <col min="6667" max="6667" width="26.5703125" style="353" customWidth="1"/>
    <col min="6668" max="6668" width="31.5703125" style="353" customWidth="1"/>
    <col min="6669" max="6669" width="34.28515625" style="353" customWidth="1"/>
    <col min="6670" max="6670" width="45.28515625" style="353" customWidth="1"/>
    <col min="6671" max="6912" width="9.28515625" style="353"/>
    <col min="6913" max="6913" width="4.7109375" style="353" customWidth="1"/>
    <col min="6914" max="6914" width="10.5703125" style="353" customWidth="1"/>
    <col min="6915" max="6915" width="49.28515625" style="353" customWidth="1"/>
    <col min="6916" max="6916" width="68.5703125" style="353" customWidth="1"/>
    <col min="6917" max="6917" width="35.42578125" style="353" customWidth="1"/>
    <col min="6918" max="6918" width="21" style="353" customWidth="1"/>
    <col min="6919" max="6919" width="28.42578125" style="353" customWidth="1"/>
    <col min="6920" max="6920" width="30.7109375" style="353" customWidth="1"/>
    <col min="6921" max="6921" width="29.5703125" style="353" customWidth="1"/>
    <col min="6922" max="6922" width="33.5703125" style="353" customWidth="1"/>
    <col min="6923" max="6923" width="26.5703125" style="353" customWidth="1"/>
    <col min="6924" max="6924" width="31.5703125" style="353" customWidth="1"/>
    <col min="6925" max="6925" width="34.28515625" style="353" customWidth="1"/>
    <col min="6926" max="6926" width="45.28515625" style="353" customWidth="1"/>
    <col min="6927" max="7168" width="9.28515625" style="353"/>
    <col min="7169" max="7169" width="4.7109375" style="353" customWidth="1"/>
    <col min="7170" max="7170" width="10.5703125" style="353" customWidth="1"/>
    <col min="7171" max="7171" width="49.28515625" style="353" customWidth="1"/>
    <col min="7172" max="7172" width="68.5703125" style="353" customWidth="1"/>
    <col min="7173" max="7173" width="35.42578125" style="353" customWidth="1"/>
    <col min="7174" max="7174" width="21" style="353" customWidth="1"/>
    <col min="7175" max="7175" width="28.42578125" style="353" customWidth="1"/>
    <col min="7176" max="7176" width="30.7109375" style="353" customWidth="1"/>
    <col min="7177" max="7177" width="29.5703125" style="353" customWidth="1"/>
    <col min="7178" max="7178" width="33.5703125" style="353" customWidth="1"/>
    <col min="7179" max="7179" width="26.5703125" style="353" customWidth="1"/>
    <col min="7180" max="7180" width="31.5703125" style="353" customWidth="1"/>
    <col min="7181" max="7181" width="34.28515625" style="353" customWidth="1"/>
    <col min="7182" max="7182" width="45.28515625" style="353" customWidth="1"/>
    <col min="7183" max="7424" width="9.28515625" style="353"/>
    <col min="7425" max="7425" width="4.7109375" style="353" customWidth="1"/>
    <col min="7426" max="7426" width="10.5703125" style="353" customWidth="1"/>
    <col min="7427" max="7427" width="49.28515625" style="353" customWidth="1"/>
    <col min="7428" max="7428" width="68.5703125" style="353" customWidth="1"/>
    <col min="7429" max="7429" width="35.42578125" style="353" customWidth="1"/>
    <col min="7430" max="7430" width="21" style="353" customWidth="1"/>
    <col min="7431" max="7431" width="28.42578125" style="353" customWidth="1"/>
    <col min="7432" max="7432" width="30.7109375" style="353" customWidth="1"/>
    <col min="7433" max="7433" width="29.5703125" style="353" customWidth="1"/>
    <col min="7434" max="7434" width="33.5703125" style="353" customWidth="1"/>
    <col min="7435" max="7435" width="26.5703125" style="353" customWidth="1"/>
    <col min="7436" max="7436" width="31.5703125" style="353" customWidth="1"/>
    <col min="7437" max="7437" width="34.28515625" style="353" customWidth="1"/>
    <col min="7438" max="7438" width="45.28515625" style="353" customWidth="1"/>
    <col min="7439" max="7680" width="9.28515625" style="353"/>
    <col min="7681" max="7681" width="4.7109375" style="353" customWidth="1"/>
    <col min="7682" max="7682" width="10.5703125" style="353" customWidth="1"/>
    <col min="7683" max="7683" width="49.28515625" style="353" customWidth="1"/>
    <col min="7684" max="7684" width="68.5703125" style="353" customWidth="1"/>
    <col min="7685" max="7685" width="35.42578125" style="353" customWidth="1"/>
    <col min="7686" max="7686" width="21" style="353" customWidth="1"/>
    <col min="7687" max="7687" width="28.42578125" style="353" customWidth="1"/>
    <col min="7688" max="7688" width="30.7109375" style="353" customWidth="1"/>
    <col min="7689" max="7689" width="29.5703125" style="353" customWidth="1"/>
    <col min="7690" max="7690" width="33.5703125" style="353" customWidth="1"/>
    <col min="7691" max="7691" width="26.5703125" style="353" customWidth="1"/>
    <col min="7692" max="7692" width="31.5703125" style="353" customWidth="1"/>
    <col min="7693" max="7693" width="34.28515625" style="353" customWidth="1"/>
    <col min="7694" max="7694" width="45.28515625" style="353" customWidth="1"/>
    <col min="7695" max="7936" width="9.28515625" style="353"/>
    <col min="7937" max="7937" width="4.7109375" style="353" customWidth="1"/>
    <col min="7938" max="7938" width="10.5703125" style="353" customWidth="1"/>
    <col min="7939" max="7939" width="49.28515625" style="353" customWidth="1"/>
    <col min="7940" max="7940" width="68.5703125" style="353" customWidth="1"/>
    <col min="7941" max="7941" width="35.42578125" style="353" customWidth="1"/>
    <col min="7942" max="7942" width="21" style="353" customWidth="1"/>
    <col min="7943" max="7943" width="28.42578125" style="353" customWidth="1"/>
    <col min="7944" max="7944" width="30.7109375" style="353" customWidth="1"/>
    <col min="7945" max="7945" width="29.5703125" style="353" customWidth="1"/>
    <col min="7946" max="7946" width="33.5703125" style="353" customWidth="1"/>
    <col min="7947" max="7947" width="26.5703125" style="353" customWidth="1"/>
    <col min="7948" max="7948" width="31.5703125" style="353" customWidth="1"/>
    <col min="7949" max="7949" width="34.28515625" style="353" customWidth="1"/>
    <col min="7950" max="7950" width="45.28515625" style="353" customWidth="1"/>
    <col min="7951" max="8192" width="9.28515625" style="353"/>
    <col min="8193" max="8193" width="4.7109375" style="353" customWidth="1"/>
    <col min="8194" max="8194" width="10.5703125" style="353" customWidth="1"/>
    <col min="8195" max="8195" width="49.28515625" style="353" customWidth="1"/>
    <col min="8196" max="8196" width="68.5703125" style="353" customWidth="1"/>
    <col min="8197" max="8197" width="35.42578125" style="353" customWidth="1"/>
    <col min="8198" max="8198" width="21" style="353" customWidth="1"/>
    <col min="8199" max="8199" width="28.42578125" style="353" customWidth="1"/>
    <col min="8200" max="8200" width="30.7109375" style="353" customWidth="1"/>
    <col min="8201" max="8201" width="29.5703125" style="353" customWidth="1"/>
    <col min="8202" max="8202" width="33.5703125" style="353" customWidth="1"/>
    <col min="8203" max="8203" width="26.5703125" style="353" customWidth="1"/>
    <col min="8204" max="8204" width="31.5703125" style="353" customWidth="1"/>
    <col min="8205" max="8205" width="34.28515625" style="353" customWidth="1"/>
    <col min="8206" max="8206" width="45.28515625" style="353" customWidth="1"/>
    <col min="8207" max="8448" width="9.28515625" style="353"/>
    <col min="8449" max="8449" width="4.7109375" style="353" customWidth="1"/>
    <col min="8450" max="8450" width="10.5703125" style="353" customWidth="1"/>
    <col min="8451" max="8451" width="49.28515625" style="353" customWidth="1"/>
    <col min="8452" max="8452" width="68.5703125" style="353" customWidth="1"/>
    <col min="8453" max="8453" width="35.42578125" style="353" customWidth="1"/>
    <col min="8454" max="8454" width="21" style="353" customWidth="1"/>
    <col min="8455" max="8455" width="28.42578125" style="353" customWidth="1"/>
    <col min="8456" max="8456" width="30.7109375" style="353" customWidth="1"/>
    <col min="8457" max="8457" width="29.5703125" style="353" customWidth="1"/>
    <col min="8458" max="8458" width="33.5703125" style="353" customWidth="1"/>
    <col min="8459" max="8459" width="26.5703125" style="353" customWidth="1"/>
    <col min="8460" max="8460" width="31.5703125" style="353" customWidth="1"/>
    <col min="8461" max="8461" width="34.28515625" style="353" customWidth="1"/>
    <col min="8462" max="8462" width="45.28515625" style="353" customWidth="1"/>
    <col min="8463" max="8704" width="9.28515625" style="353"/>
    <col min="8705" max="8705" width="4.7109375" style="353" customWidth="1"/>
    <col min="8706" max="8706" width="10.5703125" style="353" customWidth="1"/>
    <col min="8707" max="8707" width="49.28515625" style="353" customWidth="1"/>
    <col min="8708" max="8708" width="68.5703125" style="353" customWidth="1"/>
    <col min="8709" max="8709" width="35.42578125" style="353" customWidth="1"/>
    <col min="8710" max="8710" width="21" style="353" customWidth="1"/>
    <col min="8711" max="8711" width="28.42578125" style="353" customWidth="1"/>
    <col min="8712" max="8712" width="30.7109375" style="353" customWidth="1"/>
    <col min="8713" max="8713" width="29.5703125" style="353" customWidth="1"/>
    <col min="8714" max="8714" width="33.5703125" style="353" customWidth="1"/>
    <col min="8715" max="8715" width="26.5703125" style="353" customWidth="1"/>
    <col min="8716" max="8716" width="31.5703125" style="353" customWidth="1"/>
    <col min="8717" max="8717" width="34.28515625" style="353" customWidth="1"/>
    <col min="8718" max="8718" width="45.28515625" style="353" customWidth="1"/>
    <col min="8719" max="8960" width="9.28515625" style="353"/>
    <col min="8961" max="8961" width="4.7109375" style="353" customWidth="1"/>
    <col min="8962" max="8962" width="10.5703125" style="353" customWidth="1"/>
    <col min="8963" max="8963" width="49.28515625" style="353" customWidth="1"/>
    <col min="8964" max="8964" width="68.5703125" style="353" customWidth="1"/>
    <col min="8965" max="8965" width="35.42578125" style="353" customWidth="1"/>
    <col min="8966" max="8966" width="21" style="353" customWidth="1"/>
    <col min="8967" max="8967" width="28.42578125" style="353" customWidth="1"/>
    <col min="8968" max="8968" width="30.7109375" style="353" customWidth="1"/>
    <col min="8969" max="8969" width="29.5703125" style="353" customWidth="1"/>
    <col min="8970" max="8970" width="33.5703125" style="353" customWidth="1"/>
    <col min="8971" max="8971" width="26.5703125" style="353" customWidth="1"/>
    <col min="8972" max="8972" width="31.5703125" style="353" customWidth="1"/>
    <col min="8973" max="8973" width="34.28515625" style="353" customWidth="1"/>
    <col min="8974" max="8974" width="45.28515625" style="353" customWidth="1"/>
    <col min="8975" max="9216" width="9.28515625" style="353"/>
    <col min="9217" max="9217" width="4.7109375" style="353" customWidth="1"/>
    <col min="9218" max="9218" width="10.5703125" style="353" customWidth="1"/>
    <col min="9219" max="9219" width="49.28515625" style="353" customWidth="1"/>
    <col min="9220" max="9220" width="68.5703125" style="353" customWidth="1"/>
    <col min="9221" max="9221" width="35.42578125" style="353" customWidth="1"/>
    <col min="9222" max="9222" width="21" style="353" customWidth="1"/>
    <col min="9223" max="9223" width="28.42578125" style="353" customWidth="1"/>
    <col min="9224" max="9224" width="30.7109375" style="353" customWidth="1"/>
    <col min="9225" max="9225" width="29.5703125" style="353" customWidth="1"/>
    <col min="9226" max="9226" width="33.5703125" style="353" customWidth="1"/>
    <col min="9227" max="9227" width="26.5703125" style="353" customWidth="1"/>
    <col min="9228" max="9228" width="31.5703125" style="353" customWidth="1"/>
    <col min="9229" max="9229" width="34.28515625" style="353" customWidth="1"/>
    <col min="9230" max="9230" width="45.28515625" style="353" customWidth="1"/>
    <col min="9231" max="9472" width="9.28515625" style="353"/>
    <col min="9473" max="9473" width="4.7109375" style="353" customWidth="1"/>
    <col min="9474" max="9474" width="10.5703125" style="353" customWidth="1"/>
    <col min="9475" max="9475" width="49.28515625" style="353" customWidth="1"/>
    <col min="9476" max="9476" width="68.5703125" style="353" customWidth="1"/>
    <col min="9477" max="9477" width="35.42578125" style="353" customWidth="1"/>
    <col min="9478" max="9478" width="21" style="353" customWidth="1"/>
    <col min="9479" max="9479" width="28.42578125" style="353" customWidth="1"/>
    <col min="9480" max="9480" width="30.7109375" style="353" customWidth="1"/>
    <col min="9481" max="9481" width="29.5703125" style="353" customWidth="1"/>
    <col min="9482" max="9482" width="33.5703125" style="353" customWidth="1"/>
    <col min="9483" max="9483" width="26.5703125" style="353" customWidth="1"/>
    <col min="9484" max="9484" width="31.5703125" style="353" customWidth="1"/>
    <col min="9485" max="9485" width="34.28515625" style="353" customWidth="1"/>
    <col min="9486" max="9486" width="45.28515625" style="353" customWidth="1"/>
    <col min="9487" max="9728" width="9.28515625" style="353"/>
    <col min="9729" max="9729" width="4.7109375" style="353" customWidth="1"/>
    <col min="9730" max="9730" width="10.5703125" style="353" customWidth="1"/>
    <col min="9731" max="9731" width="49.28515625" style="353" customWidth="1"/>
    <col min="9732" max="9732" width="68.5703125" style="353" customWidth="1"/>
    <col min="9733" max="9733" width="35.42578125" style="353" customWidth="1"/>
    <col min="9734" max="9734" width="21" style="353" customWidth="1"/>
    <col min="9735" max="9735" width="28.42578125" style="353" customWidth="1"/>
    <col min="9736" max="9736" width="30.7109375" style="353" customWidth="1"/>
    <col min="9737" max="9737" width="29.5703125" style="353" customWidth="1"/>
    <col min="9738" max="9738" width="33.5703125" style="353" customWidth="1"/>
    <col min="9739" max="9739" width="26.5703125" style="353" customWidth="1"/>
    <col min="9740" max="9740" width="31.5703125" style="353" customWidth="1"/>
    <col min="9741" max="9741" width="34.28515625" style="353" customWidth="1"/>
    <col min="9742" max="9742" width="45.28515625" style="353" customWidth="1"/>
    <col min="9743" max="9984" width="9.28515625" style="353"/>
    <col min="9985" max="9985" width="4.7109375" style="353" customWidth="1"/>
    <col min="9986" max="9986" width="10.5703125" style="353" customWidth="1"/>
    <col min="9987" max="9987" width="49.28515625" style="353" customWidth="1"/>
    <col min="9988" max="9988" width="68.5703125" style="353" customWidth="1"/>
    <col min="9989" max="9989" width="35.42578125" style="353" customWidth="1"/>
    <col min="9990" max="9990" width="21" style="353" customWidth="1"/>
    <col min="9991" max="9991" width="28.42578125" style="353" customWidth="1"/>
    <col min="9992" max="9992" width="30.7109375" style="353" customWidth="1"/>
    <col min="9993" max="9993" width="29.5703125" style="353" customWidth="1"/>
    <col min="9994" max="9994" width="33.5703125" style="353" customWidth="1"/>
    <col min="9995" max="9995" width="26.5703125" style="353" customWidth="1"/>
    <col min="9996" max="9996" width="31.5703125" style="353" customWidth="1"/>
    <col min="9997" max="9997" width="34.28515625" style="353" customWidth="1"/>
    <col min="9998" max="9998" width="45.28515625" style="353" customWidth="1"/>
    <col min="9999" max="10240" width="9.28515625" style="353"/>
    <col min="10241" max="10241" width="4.7109375" style="353" customWidth="1"/>
    <col min="10242" max="10242" width="10.5703125" style="353" customWidth="1"/>
    <col min="10243" max="10243" width="49.28515625" style="353" customWidth="1"/>
    <col min="10244" max="10244" width="68.5703125" style="353" customWidth="1"/>
    <col min="10245" max="10245" width="35.42578125" style="353" customWidth="1"/>
    <col min="10246" max="10246" width="21" style="353" customWidth="1"/>
    <col min="10247" max="10247" width="28.42578125" style="353" customWidth="1"/>
    <col min="10248" max="10248" width="30.7109375" style="353" customWidth="1"/>
    <col min="10249" max="10249" width="29.5703125" style="353" customWidth="1"/>
    <col min="10250" max="10250" width="33.5703125" style="353" customWidth="1"/>
    <col min="10251" max="10251" width="26.5703125" style="353" customWidth="1"/>
    <col min="10252" max="10252" width="31.5703125" style="353" customWidth="1"/>
    <col min="10253" max="10253" width="34.28515625" style="353" customWidth="1"/>
    <col min="10254" max="10254" width="45.28515625" style="353" customWidth="1"/>
    <col min="10255" max="10496" width="9.28515625" style="353"/>
    <col min="10497" max="10497" width="4.7109375" style="353" customWidth="1"/>
    <col min="10498" max="10498" width="10.5703125" style="353" customWidth="1"/>
    <col min="10499" max="10499" width="49.28515625" style="353" customWidth="1"/>
    <col min="10500" max="10500" width="68.5703125" style="353" customWidth="1"/>
    <col min="10501" max="10501" width="35.42578125" style="353" customWidth="1"/>
    <col min="10502" max="10502" width="21" style="353" customWidth="1"/>
    <col min="10503" max="10503" width="28.42578125" style="353" customWidth="1"/>
    <col min="10504" max="10504" width="30.7109375" style="353" customWidth="1"/>
    <col min="10505" max="10505" width="29.5703125" style="353" customWidth="1"/>
    <col min="10506" max="10506" width="33.5703125" style="353" customWidth="1"/>
    <col min="10507" max="10507" width="26.5703125" style="353" customWidth="1"/>
    <col min="10508" max="10508" width="31.5703125" style="353" customWidth="1"/>
    <col min="10509" max="10509" width="34.28515625" style="353" customWidth="1"/>
    <col min="10510" max="10510" width="45.28515625" style="353" customWidth="1"/>
    <col min="10511" max="10752" width="9.28515625" style="353"/>
    <col min="10753" max="10753" width="4.7109375" style="353" customWidth="1"/>
    <col min="10754" max="10754" width="10.5703125" style="353" customWidth="1"/>
    <col min="10755" max="10755" width="49.28515625" style="353" customWidth="1"/>
    <col min="10756" max="10756" width="68.5703125" style="353" customWidth="1"/>
    <col min="10757" max="10757" width="35.42578125" style="353" customWidth="1"/>
    <col min="10758" max="10758" width="21" style="353" customWidth="1"/>
    <col min="10759" max="10759" width="28.42578125" style="353" customWidth="1"/>
    <col min="10760" max="10760" width="30.7109375" style="353" customWidth="1"/>
    <col min="10761" max="10761" width="29.5703125" style="353" customWidth="1"/>
    <col min="10762" max="10762" width="33.5703125" style="353" customWidth="1"/>
    <col min="10763" max="10763" width="26.5703125" style="353" customWidth="1"/>
    <col min="10764" max="10764" width="31.5703125" style="353" customWidth="1"/>
    <col min="10765" max="10765" width="34.28515625" style="353" customWidth="1"/>
    <col min="10766" max="10766" width="45.28515625" style="353" customWidth="1"/>
    <col min="10767" max="11008" width="9.28515625" style="353"/>
    <col min="11009" max="11009" width="4.7109375" style="353" customWidth="1"/>
    <col min="11010" max="11010" width="10.5703125" style="353" customWidth="1"/>
    <col min="11011" max="11011" width="49.28515625" style="353" customWidth="1"/>
    <col min="11012" max="11012" width="68.5703125" style="353" customWidth="1"/>
    <col min="11013" max="11013" width="35.42578125" style="353" customWidth="1"/>
    <col min="11014" max="11014" width="21" style="353" customWidth="1"/>
    <col min="11015" max="11015" width="28.42578125" style="353" customWidth="1"/>
    <col min="11016" max="11016" width="30.7109375" style="353" customWidth="1"/>
    <col min="11017" max="11017" width="29.5703125" style="353" customWidth="1"/>
    <col min="11018" max="11018" width="33.5703125" style="353" customWidth="1"/>
    <col min="11019" max="11019" width="26.5703125" style="353" customWidth="1"/>
    <col min="11020" max="11020" width="31.5703125" style="353" customWidth="1"/>
    <col min="11021" max="11021" width="34.28515625" style="353" customWidth="1"/>
    <col min="11022" max="11022" width="45.28515625" style="353" customWidth="1"/>
    <col min="11023" max="11264" width="9.28515625" style="353"/>
    <col min="11265" max="11265" width="4.7109375" style="353" customWidth="1"/>
    <col min="11266" max="11266" width="10.5703125" style="353" customWidth="1"/>
    <col min="11267" max="11267" width="49.28515625" style="353" customWidth="1"/>
    <col min="11268" max="11268" width="68.5703125" style="353" customWidth="1"/>
    <col min="11269" max="11269" width="35.42578125" style="353" customWidth="1"/>
    <col min="11270" max="11270" width="21" style="353" customWidth="1"/>
    <col min="11271" max="11271" width="28.42578125" style="353" customWidth="1"/>
    <col min="11272" max="11272" width="30.7109375" style="353" customWidth="1"/>
    <col min="11273" max="11273" width="29.5703125" style="353" customWidth="1"/>
    <col min="11274" max="11274" width="33.5703125" style="353" customWidth="1"/>
    <col min="11275" max="11275" width="26.5703125" style="353" customWidth="1"/>
    <col min="11276" max="11276" width="31.5703125" style="353" customWidth="1"/>
    <col min="11277" max="11277" width="34.28515625" style="353" customWidth="1"/>
    <col min="11278" max="11278" width="45.28515625" style="353" customWidth="1"/>
    <col min="11279" max="11520" width="9.28515625" style="353"/>
    <col min="11521" max="11521" width="4.7109375" style="353" customWidth="1"/>
    <col min="11522" max="11522" width="10.5703125" style="353" customWidth="1"/>
    <col min="11523" max="11523" width="49.28515625" style="353" customWidth="1"/>
    <col min="11524" max="11524" width="68.5703125" style="353" customWidth="1"/>
    <col min="11525" max="11525" width="35.42578125" style="353" customWidth="1"/>
    <col min="11526" max="11526" width="21" style="353" customWidth="1"/>
    <col min="11527" max="11527" width="28.42578125" style="353" customWidth="1"/>
    <col min="11528" max="11528" width="30.7109375" style="353" customWidth="1"/>
    <col min="11529" max="11529" width="29.5703125" style="353" customWidth="1"/>
    <col min="11530" max="11530" width="33.5703125" style="353" customWidth="1"/>
    <col min="11531" max="11531" width="26.5703125" style="353" customWidth="1"/>
    <col min="11532" max="11532" width="31.5703125" style="353" customWidth="1"/>
    <col min="11533" max="11533" width="34.28515625" style="353" customWidth="1"/>
    <col min="11534" max="11534" width="45.28515625" style="353" customWidth="1"/>
    <col min="11535" max="11776" width="9.28515625" style="353"/>
    <col min="11777" max="11777" width="4.7109375" style="353" customWidth="1"/>
    <col min="11778" max="11778" width="10.5703125" style="353" customWidth="1"/>
    <col min="11779" max="11779" width="49.28515625" style="353" customWidth="1"/>
    <col min="11780" max="11780" width="68.5703125" style="353" customWidth="1"/>
    <col min="11781" max="11781" width="35.42578125" style="353" customWidth="1"/>
    <col min="11782" max="11782" width="21" style="353" customWidth="1"/>
    <col min="11783" max="11783" width="28.42578125" style="353" customWidth="1"/>
    <col min="11784" max="11784" width="30.7109375" style="353" customWidth="1"/>
    <col min="11785" max="11785" width="29.5703125" style="353" customWidth="1"/>
    <col min="11786" max="11786" width="33.5703125" style="353" customWidth="1"/>
    <col min="11787" max="11787" width="26.5703125" style="353" customWidth="1"/>
    <col min="11788" max="11788" width="31.5703125" style="353" customWidth="1"/>
    <col min="11789" max="11789" width="34.28515625" style="353" customWidth="1"/>
    <col min="11790" max="11790" width="45.28515625" style="353" customWidth="1"/>
    <col min="11791" max="12032" width="9.28515625" style="353"/>
    <col min="12033" max="12033" width="4.7109375" style="353" customWidth="1"/>
    <col min="12034" max="12034" width="10.5703125" style="353" customWidth="1"/>
    <col min="12035" max="12035" width="49.28515625" style="353" customWidth="1"/>
    <col min="12036" max="12036" width="68.5703125" style="353" customWidth="1"/>
    <col min="12037" max="12037" width="35.42578125" style="353" customWidth="1"/>
    <col min="12038" max="12038" width="21" style="353" customWidth="1"/>
    <col min="12039" max="12039" width="28.42578125" style="353" customWidth="1"/>
    <col min="12040" max="12040" width="30.7109375" style="353" customWidth="1"/>
    <col min="12041" max="12041" width="29.5703125" style="353" customWidth="1"/>
    <col min="12042" max="12042" width="33.5703125" style="353" customWidth="1"/>
    <col min="12043" max="12043" width="26.5703125" style="353" customWidth="1"/>
    <col min="12044" max="12044" width="31.5703125" style="353" customWidth="1"/>
    <col min="12045" max="12045" width="34.28515625" style="353" customWidth="1"/>
    <col min="12046" max="12046" width="45.28515625" style="353" customWidth="1"/>
    <col min="12047" max="12288" width="9.28515625" style="353"/>
    <col min="12289" max="12289" width="4.7109375" style="353" customWidth="1"/>
    <col min="12290" max="12290" width="10.5703125" style="353" customWidth="1"/>
    <col min="12291" max="12291" width="49.28515625" style="353" customWidth="1"/>
    <col min="12292" max="12292" width="68.5703125" style="353" customWidth="1"/>
    <col min="12293" max="12293" width="35.42578125" style="353" customWidth="1"/>
    <col min="12294" max="12294" width="21" style="353" customWidth="1"/>
    <col min="12295" max="12295" width="28.42578125" style="353" customWidth="1"/>
    <col min="12296" max="12296" width="30.7109375" style="353" customWidth="1"/>
    <col min="12297" max="12297" width="29.5703125" style="353" customWidth="1"/>
    <col min="12298" max="12298" width="33.5703125" style="353" customWidth="1"/>
    <col min="12299" max="12299" width="26.5703125" style="353" customWidth="1"/>
    <col min="12300" max="12300" width="31.5703125" style="353" customWidth="1"/>
    <col min="12301" max="12301" width="34.28515625" style="353" customWidth="1"/>
    <col min="12302" max="12302" width="45.28515625" style="353" customWidth="1"/>
    <col min="12303" max="12544" width="9.28515625" style="353"/>
    <col min="12545" max="12545" width="4.7109375" style="353" customWidth="1"/>
    <col min="12546" max="12546" width="10.5703125" style="353" customWidth="1"/>
    <col min="12547" max="12547" width="49.28515625" style="353" customWidth="1"/>
    <col min="12548" max="12548" width="68.5703125" style="353" customWidth="1"/>
    <col min="12549" max="12549" width="35.42578125" style="353" customWidth="1"/>
    <col min="12550" max="12550" width="21" style="353" customWidth="1"/>
    <col min="12551" max="12551" width="28.42578125" style="353" customWidth="1"/>
    <col min="12552" max="12552" width="30.7109375" style="353" customWidth="1"/>
    <col min="12553" max="12553" width="29.5703125" style="353" customWidth="1"/>
    <col min="12554" max="12554" width="33.5703125" style="353" customWidth="1"/>
    <col min="12555" max="12555" width="26.5703125" style="353" customWidth="1"/>
    <col min="12556" max="12556" width="31.5703125" style="353" customWidth="1"/>
    <col min="12557" max="12557" width="34.28515625" style="353" customWidth="1"/>
    <col min="12558" max="12558" width="45.28515625" style="353" customWidth="1"/>
    <col min="12559" max="12800" width="9.28515625" style="353"/>
    <col min="12801" max="12801" width="4.7109375" style="353" customWidth="1"/>
    <col min="12802" max="12802" width="10.5703125" style="353" customWidth="1"/>
    <col min="12803" max="12803" width="49.28515625" style="353" customWidth="1"/>
    <col min="12804" max="12804" width="68.5703125" style="353" customWidth="1"/>
    <col min="12805" max="12805" width="35.42578125" style="353" customWidth="1"/>
    <col min="12806" max="12806" width="21" style="353" customWidth="1"/>
    <col min="12807" max="12807" width="28.42578125" style="353" customWidth="1"/>
    <col min="12808" max="12808" width="30.7109375" style="353" customWidth="1"/>
    <col min="12809" max="12809" width="29.5703125" style="353" customWidth="1"/>
    <col min="12810" max="12810" width="33.5703125" style="353" customWidth="1"/>
    <col min="12811" max="12811" width="26.5703125" style="353" customWidth="1"/>
    <col min="12812" max="12812" width="31.5703125" style="353" customWidth="1"/>
    <col min="12813" max="12813" width="34.28515625" style="353" customWidth="1"/>
    <col min="12814" max="12814" width="45.28515625" style="353" customWidth="1"/>
    <col min="12815" max="13056" width="9.28515625" style="353"/>
    <col min="13057" max="13057" width="4.7109375" style="353" customWidth="1"/>
    <col min="13058" max="13058" width="10.5703125" style="353" customWidth="1"/>
    <col min="13059" max="13059" width="49.28515625" style="353" customWidth="1"/>
    <col min="13060" max="13060" width="68.5703125" style="353" customWidth="1"/>
    <col min="13061" max="13061" width="35.42578125" style="353" customWidth="1"/>
    <col min="13062" max="13062" width="21" style="353" customWidth="1"/>
    <col min="13063" max="13063" width="28.42578125" style="353" customWidth="1"/>
    <col min="13064" max="13064" width="30.7109375" style="353" customWidth="1"/>
    <col min="13065" max="13065" width="29.5703125" style="353" customWidth="1"/>
    <col min="13066" max="13066" width="33.5703125" style="353" customWidth="1"/>
    <col min="13067" max="13067" width="26.5703125" style="353" customWidth="1"/>
    <col min="13068" max="13068" width="31.5703125" style="353" customWidth="1"/>
    <col min="13069" max="13069" width="34.28515625" style="353" customWidth="1"/>
    <col min="13070" max="13070" width="45.28515625" style="353" customWidth="1"/>
    <col min="13071" max="13312" width="9.28515625" style="353"/>
    <col min="13313" max="13313" width="4.7109375" style="353" customWidth="1"/>
    <col min="13314" max="13314" width="10.5703125" style="353" customWidth="1"/>
    <col min="13315" max="13315" width="49.28515625" style="353" customWidth="1"/>
    <col min="13316" max="13316" width="68.5703125" style="353" customWidth="1"/>
    <col min="13317" max="13317" width="35.42578125" style="353" customWidth="1"/>
    <col min="13318" max="13318" width="21" style="353" customWidth="1"/>
    <col min="13319" max="13319" width="28.42578125" style="353" customWidth="1"/>
    <col min="13320" max="13320" width="30.7109375" style="353" customWidth="1"/>
    <col min="13321" max="13321" width="29.5703125" style="353" customWidth="1"/>
    <col min="13322" max="13322" width="33.5703125" style="353" customWidth="1"/>
    <col min="13323" max="13323" width="26.5703125" style="353" customWidth="1"/>
    <col min="13324" max="13324" width="31.5703125" style="353" customWidth="1"/>
    <col min="13325" max="13325" width="34.28515625" style="353" customWidth="1"/>
    <col min="13326" max="13326" width="45.28515625" style="353" customWidth="1"/>
    <col min="13327" max="13568" width="9.28515625" style="353"/>
    <col min="13569" max="13569" width="4.7109375" style="353" customWidth="1"/>
    <col min="13570" max="13570" width="10.5703125" style="353" customWidth="1"/>
    <col min="13571" max="13571" width="49.28515625" style="353" customWidth="1"/>
    <col min="13572" max="13572" width="68.5703125" style="353" customWidth="1"/>
    <col min="13573" max="13573" width="35.42578125" style="353" customWidth="1"/>
    <col min="13574" max="13574" width="21" style="353" customWidth="1"/>
    <col min="13575" max="13575" width="28.42578125" style="353" customWidth="1"/>
    <col min="13576" max="13576" width="30.7109375" style="353" customWidth="1"/>
    <col min="13577" max="13577" width="29.5703125" style="353" customWidth="1"/>
    <col min="13578" max="13578" width="33.5703125" style="353" customWidth="1"/>
    <col min="13579" max="13579" width="26.5703125" style="353" customWidth="1"/>
    <col min="13580" max="13580" width="31.5703125" style="353" customWidth="1"/>
    <col min="13581" max="13581" width="34.28515625" style="353" customWidth="1"/>
    <col min="13582" max="13582" width="45.28515625" style="353" customWidth="1"/>
    <col min="13583" max="13824" width="9.28515625" style="353"/>
    <col min="13825" max="13825" width="4.7109375" style="353" customWidth="1"/>
    <col min="13826" max="13826" width="10.5703125" style="353" customWidth="1"/>
    <col min="13827" max="13827" width="49.28515625" style="353" customWidth="1"/>
    <col min="13828" max="13828" width="68.5703125" style="353" customWidth="1"/>
    <col min="13829" max="13829" width="35.42578125" style="353" customWidth="1"/>
    <col min="13830" max="13830" width="21" style="353" customWidth="1"/>
    <col min="13831" max="13831" width="28.42578125" style="353" customWidth="1"/>
    <col min="13832" max="13832" width="30.7109375" style="353" customWidth="1"/>
    <col min="13833" max="13833" width="29.5703125" style="353" customWidth="1"/>
    <col min="13834" max="13834" width="33.5703125" style="353" customWidth="1"/>
    <col min="13835" max="13835" width="26.5703125" style="353" customWidth="1"/>
    <col min="13836" max="13836" width="31.5703125" style="353" customWidth="1"/>
    <col min="13837" max="13837" width="34.28515625" style="353" customWidth="1"/>
    <col min="13838" max="13838" width="45.28515625" style="353" customWidth="1"/>
    <col min="13839" max="14080" width="9.28515625" style="353"/>
    <col min="14081" max="14081" width="4.7109375" style="353" customWidth="1"/>
    <col min="14082" max="14082" width="10.5703125" style="353" customWidth="1"/>
    <col min="14083" max="14083" width="49.28515625" style="353" customWidth="1"/>
    <col min="14084" max="14084" width="68.5703125" style="353" customWidth="1"/>
    <col min="14085" max="14085" width="35.42578125" style="353" customWidth="1"/>
    <col min="14086" max="14086" width="21" style="353" customWidth="1"/>
    <col min="14087" max="14087" width="28.42578125" style="353" customWidth="1"/>
    <col min="14088" max="14088" width="30.7109375" style="353" customWidth="1"/>
    <col min="14089" max="14089" width="29.5703125" style="353" customWidth="1"/>
    <col min="14090" max="14090" width="33.5703125" style="353" customWidth="1"/>
    <col min="14091" max="14091" width="26.5703125" style="353" customWidth="1"/>
    <col min="14092" max="14092" width="31.5703125" style="353" customWidth="1"/>
    <col min="14093" max="14093" width="34.28515625" style="353" customWidth="1"/>
    <col min="14094" max="14094" width="45.28515625" style="353" customWidth="1"/>
    <col min="14095" max="14336" width="9.28515625" style="353"/>
    <col min="14337" max="14337" width="4.7109375" style="353" customWidth="1"/>
    <col min="14338" max="14338" width="10.5703125" style="353" customWidth="1"/>
    <col min="14339" max="14339" width="49.28515625" style="353" customWidth="1"/>
    <col min="14340" max="14340" width="68.5703125" style="353" customWidth="1"/>
    <col min="14341" max="14341" width="35.42578125" style="353" customWidth="1"/>
    <col min="14342" max="14342" width="21" style="353" customWidth="1"/>
    <col min="14343" max="14343" width="28.42578125" style="353" customWidth="1"/>
    <col min="14344" max="14344" width="30.7109375" style="353" customWidth="1"/>
    <col min="14345" max="14345" width="29.5703125" style="353" customWidth="1"/>
    <col min="14346" max="14346" width="33.5703125" style="353" customWidth="1"/>
    <col min="14347" max="14347" width="26.5703125" style="353" customWidth="1"/>
    <col min="14348" max="14348" width="31.5703125" style="353" customWidth="1"/>
    <col min="14349" max="14349" width="34.28515625" style="353" customWidth="1"/>
    <col min="14350" max="14350" width="45.28515625" style="353" customWidth="1"/>
    <col min="14351" max="14592" width="9.28515625" style="353"/>
    <col min="14593" max="14593" width="4.7109375" style="353" customWidth="1"/>
    <col min="14594" max="14594" width="10.5703125" style="353" customWidth="1"/>
    <col min="14595" max="14595" width="49.28515625" style="353" customWidth="1"/>
    <col min="14596" max="14596" width="68.5703125" style="353" customWidth="1"/>
    <col min="14597" max="14597" width="35.42578125" style="353" customWidth="1"/>
    <col min="14598" max="14598" width="21" style="353" customWidth="1"/>
    <col min="14599" max="14599" width="28.42578125" style="353" customWidth="1"/>
    <col min="14600" max="14600" width="30.7109375" style="353" customWidth="1"/>
    <col min="14601" max="14601" width="29.5703125" style="353" customWidth="1"/>
    <col min="14602" max="14602" width="33.5703125" style="353" customWidth="1"/>
    <col min="14603" max="14603" width="26.5703125" style="353" customWidth="1"/>
    <col min="14604" max="14604" width="31.5703125" style="353" customWidth="1"/>
    <col min="14605" max="14605" width="34.28515625" style="353" customWidth="1"/>
    <col min="14606" max="14606" width="45.28515625" style="353" customWidth="1"/>
    <col min="14607" max="14848" width="9.28515625" style="353"/>
    <col min="14849" max="14849" width="4.7109375" style="353" customWidth="1"/>
    <col min="14850" max="14850" width="10.5703125" style="353" customWidth="1"/>
    <col min="14851" max="14851" width="49.28515625" style="353" customWidth="1"/>
    <col min="14852" max="14852" width="68.5703125" style="353" customWidth="1"/>
    <col min="14853" max="14853" width="35.42578125" style="353" customWidth="1"/>
    <col min="14854" max="14854" width="21" style="353" customWidth="1"/>
    <col min="14855" max="14855" width="28.42578125" style="353" customWidth="1"/>
    <col min="14856" max="14856" width="30.7109375" style="353" customWidth="1"/>
    <col min="14857" max="14857" width="29.5703125" style="353" customWidth="1"/>
    <col min="14858" max="14858" width="33.5703125" style="353" customWidth="1"/>
    <col min="14859" max="14859" width="26.5703125" style="353" customWidth="1"/>
    <col min="14860" max="14860" width="31.5703125" style="353" customWidth="1"/>
    <col min="14861" max="14861" width="34.28515625" style="353" customWidth="1"/>
    <col min="14862" max="14862" width="45.28515625" style="353" customWidth="1"/>
    <col min="14863" max="15104" width="9.28515625" style="353"/>
    <col min="15105" max="15105" width="4.7109375" style="353" customWidth="1"/>
    <col min="15106" max="15106" width="10.5703125" style="353" customWidth="1"/>
    <col min="15107" max="15107" width="49.28515625" style="353" customWidth="1"/>
    <col min="15108" max="15108" width="68.5703125" style="353" customWidth="1"/>
    <col min="15109" max="15109" width="35.42578125" style="353" customWidth="1"/>
    <col min="15110" max="15110" width="21" style="353" customWidth="1"/>
    <col min="15111" max="15111" width="28.42578125" style="353" customWidth="1"/>
    <col min="15112" max="15112" width="30.7109375" style="353" customWidth="1"/>
    <col min="15113" max="15113" width="29.5703125" style="353" customWidth="1"/>
    <col min="15114" max="15114" width="33.5703125" style="353" customWidth="1"/>
    <col min="15115" max="15115" width="26.5703125" style="353" customWidth="1"/>
    <col min="15116" max="15116" width="31.5703125" style="353" customWidth="1"/>
    <col min="15117" max="15117" width="34.28515625" style="353" customWidth="1"/>
    <col min="15118" max="15118" width="45.28515625" style="353" customWidth="1"/>
    <col min="15119" max="15360" width="9.28515625" style="353"/>
    <col min="15361" max="15361" width="4.7109375" style="353" customWidth="1"/>
    <col min="15362" max="15362" width="10.5703125" style="353" customWidth="1"/>
    <col min="15363" max="15363" width="49.28515625" style="353" customWidth="1"/>
    <col min="15364" max="15364" width="68.5703125" style="353" customWidth="1"/>
    <col min="15365" max="15365" width="35.42578125" style="353" customWidth="1"/>
    <col min="15366" max="15366" width="21" style="353" customWidth="1"/>
    <col min="15367" max="15367" width="28.42578125" style="353" customWidth="1"/>
    <col min="15368" max="15368" width="30.7109375" style="353" customWidth="1"/>
    <col min="15369" max="15369" width="29.5703125" style="353" customWidth="1"/>
    <col min="15370" max="15370" width="33.5703125" style="353" customWidth="1"/>
    <col min="15371" max="15371" width="26.5703125" style="353" customWidth="1"/>
    <col min="15372" max="15372" width="31.5703125" style="353" customWidth="1"/>
    <col min="15373" max="15373" width="34.28515625" style="353" customWidth="1"/>
    <col min="15374" max="15374" width="45.28515625" style="353" customWidth="1"/>
    <col min="15375" max="15616" width="9.28515625" style="353"/>
    <col min="15617" max="15617" width="4.7109375" style="353" customWidth="1"/>
    <col min="15618" max="15618" width="10.5703125" style="353" customWidth="1"/>
    <col min="15619" max="15619" width="49.28515625" style="353" customWidth="1"/>
    <col min="15620" max="15620" width="68.5703125" style="353" customWidth="1"/>
    <col min="15621" max="15621" width="35.42578125" style="353" customWidth="1"/>
    <col min="15622" max="15622" width="21" style="353" customWidth="1"/>
    <col min="15623" max="15623" width="28.42578125" style="353" customWidth="1"/>
    <col min="15624" max="15624" width="30.7109375" style="353" customWidth="1"/>
    <col min="15625" max="15625" width="29.5703125" style="353" customWidth="1"/>
    <col min="15626" max="15626" width="33.5703125" style="353" customWidth="1"/>
    <col min="15627" max="15627" width="26.5703125" style="353" customWidth="1"/>
    <col min="15628" max="15628" width="31.5703125" style="353" customWidth="1"/>
    <col min="15629" max="15629" width="34.28515625" style="353" customWidth="1"/>
    <col min="15630" max="15630" width="45.28515625" style="353" customWidth="1"/>
    <col min="15631" max="15872" width="9.28515625" style="353"/>
    <col min="15873" max="15873" width="4.7109375" style="353" customWidth="1"/>
    <col min="15874" max="15874" width="10.5703125" style="353" customWidth="1"/>
    <col min="15875" max="15875" width="49.28515625" style="353" customWidth="1"/>
    <col min="15876" max="15876" width="68.5703125" style="353" customWidth="1"/>
    <col min="15877" max="15877" width="35.42578125" style="353" customWidth="1"/>
    <col min="15878" max="15878" width="21" style="353" customWidth="1"/>
    <col min="15879" max="15879" width="28.42578125" style="353" customWidth="1"/>
    <col min="15880" max="15880" width="30.7109375" style="353" customWidth="1"/>
    <col min="15881" max="15881" width="29.5703125" style="353" customWidth="1"/>
    <col min="15882" max="15882" width="33.5703125" style="353" customWidth="1"/>
    <col min="15883" max="15883" width="26.5703125" style="353" customWidth="1"/>
    <col min="15884" max="15884" width="31.5703125" style="353" customWidth="1"/>
    <col min="15885" max="15885" width="34.28515625" style="353" customWidth="1"/>
    <col min="15886" max="15886" width="45.28515625" style="353" customWidth="1"/>
    <col min="15887" max="16128" width="9.28515625" style="353"/>
    <col min="16129" max="16129" width="4.7109375" style="353" customWidth="1"/>
    <col min="16130" max="16130" width="10.5703125" style="353" customWidth="1"/>
    <col min="16131" max="16131" width="49.28515625" style="353" customWidth="1"/>
    <col min="16132" max="16132" width="68.5703125" style="353" customWidth="1"/>
    <col min="16133" max="16133" width="35.42578125" style="353" customWidth="1"/>
    <col min="16134" max="16134" width="21" style="353" customWidth="1"/>
    <col min="16135" max="16135" width="28.42578125" style="353" customWidth="1"/>
    <col min="16136" max="16136" width="30.7109375" style="353" customWidth="1"/>
    <col min="16137" max="16137" width="29.5703125" style="353" customWidth="1"/>
    <col min="16138" max="16138" width="33.5703125" style="353" customWidth="1"/>
    <col min="16139" max="16139" width="26.5703125" style="353" customWidth="1"/>
    <col min="16140" max="16140" width="31.5703125" style="353" customWidth="1"/>
    <col min="16141" max="16141" width="34.28515625" style="353" customWidth="1"/>
    <col min="16142" max="16142" width="45.28515625" style="353" customWidth="1"/>
    <col min="16143" max="16384" width="9.28515625" style="353"/>
  </cols>
  <sheetData>
    <row r="1" spans="2:14">
      <c r="C1" s="354"/>
      <c r="D1" s="354"/>
    </row>
    <row r="2" spans="2:14" ht="31.5" customHeight="1">
      <c r="C2" s="356"/>
      <c r="D2" s="356"/>
      <c r="E2" s="356"/>
      <c r="F2" s="356"/>
      <c r="G2" s="356"/>
      <c r="H2" s="356"/>
      <c r="I2" s="356"/>
      <c r="J2" s="356"/>
      <c r="K2" s="356"/>
      <c r="L2" s="356"/>
      <c r="M2" s="356"/>
      <c r="N2" s="356"/>
    </row>
    <row r="3" spans="2:14" s="198" customFormat="1">
      <c r="B3" s="219"/>
      <c r="C3" s="182"/>
      <c r="D3" s="219"/>
      <c r="E3" s="219"/>
      <c r="F3" s="219"/>
      <c r="G3" s="219"/>
      <c r="H3" s="311" t="s">
        <v>787</v>
      </c>
    </row>
    <row r="4" spans="2:14" s="198" customFormat="1">
      <c r="B4" s="357"/>
      <c r="C4" s="182"/>
      <c r="D4" s="316"/>
      <c r="E4" s="316"/>
      <c r="F4" s="316"/>
      <c r="G4" s="316"/>
      <c r="H4" s="315" t="s">
        <v>788</v>
      </c>
    </row>
    <row r="5" spans="2:14" s="198" customFormat="1">
      <c r="B5" s="357"/>
      <c r="C5" s="182"/>
      <c r="D5" s="316"/>
      <c r="E5" s="316"/>
      <c r="F5" s="316"/>
      <c r="G5" s="316"/>
      <c r="H5" s="317" t="s">
        <v>831</v>
      </c>
    </row>
    <row r="6" spans="2:14" s="198" customFormat="1">
      <c r="B6" s="357"/>
      <c r="C6" s="182"/>
      <c r="D6" s="316"/>
      <c r="E6" s="316"/>
      <c r="F6" s="316"/>
      <c r="G6" s="316"/>
      <c r="H6" s="317"/>
    </row>
    <row r="7" spans="2:14" ht="55.15">
      <c r="B7" s="358" t="s">
        <v>9</v>
      </c>
      <c r="C7" s="358" t="s">
        <v>832</v>
      </c>
      <c r="D7" s="358" t="s">
        <v>833</v>
      </c>
      <c r="E7" s="358" t="s">
        <v>834</v>
      </c>
      <c r="F7" s="358" t="s">
        <v>835</v>
      </c>
      <c r="G7" s="358" t="s">
        <v>836</v>
      </c>
      <c r="H7" s="358" t="s">
        <v>837</v>
      </c>
      <c r="I7" s="358" t="s">
        <v>838</v>
      </c>
      <c r="J7" s="358" t="s">
        <v>839</v>
      </c>
      <c r="K7" s="358" t="s">
        <v>840</v>
      </c>
      <c r="L7" s="358" t="s">
        <v>841</v>
      </c>
      <c r="M7" s="359" t="s">
        <v>842</v>
      </c>
      <c r="N7" s="358" t="s">
        <v>843</v>
      </c>
    </row>
    <row r="8" spans="2:14">
      <c r="B8" s="360"/>
      <c r="C8" s="189"/>
      <c r="D8" s="189"/>
      <c r="E8" s="361"/>
      <c r="F8" s="361"/>
      <c r="G8" s="361"/>
      <c r="H8" s="361"/>
      <c r="I8" s="361"/>
      <c r="J8" s="361"/>
      <c r="K8" s="361"/>
      <c r="L8" s="361"/>
      <c r="M8" s="362"/>
      <c r="N8" s="363"/>
    </row>
    <row r="9" spans="2:14" s="364" customFormat="1">
      <c r="B9" s="360"/>
      <c r="C9" s="189"/>
      <c r="D9" s="189"/>
      <c r="E9" s="361"/>
      <c r="F9" s="361"/>
      <c r="G9" s="361"/>
      <c r="H9" s="361"/>
      <c r="I9" s="361"/>
      <c r="J9" s="361"/>
      <c r="K9" s="361"/>
      <c r="L9" s="361"/>
      <c r="M9" s="362"/>
      <c r="N9" s="363"/>
    </row>
    <row r="10" spans="2:14">
      <c r="B10" s="360"/>
      <c r="C10" s="189"/>
      <c r="D10" s="189"/>
      <c r="E10" s="361"/>
      <c r="F10" s="361"/>
      <c r="G10" s="361"/>
      <c r="H10" s="361"/>
      <c r="I10" s="361"/>
      <c r="J10" s="361"/>
      <c r="K10" s="361"/>
      <c r="L10" s="361"/>
      <c r="M10" s="362"/>
      <c r="N10" s="363"/>
    </row>
    <row r="11" spans="2:14">
      <c r="B11" s="360"/>
      <c r="C11" s="189"/>
      <c r="D11" s="189"/>
      <c r="E11" s="361"/>
      <c r="F11" s="361"/>
      <c r="G11" s="361"/>
      <c r="H11" s="365"/>
      <c r="I11" s="361"/>
      <c r="J11" s="361"/>
      <c r="K11" s="366"/>
      <c r="L11" s="361"/>
      <c r="M11" s="362"/>
      <c r="N11" s="363"/>
    </row>
    <row r="12" spans="2:14">
      <c r="B12" s="360"/>
      <c r="C12" s="189"/>
      <c r="D12" s="189"/>
      <c r="E12" s="361"/>
      <c r="F12" s="361"/>
      <c r="G12" s="361"/>
      <c r="H12" s="361"/>
      <c r="I12" s="361"/>
      <c r="J12" s="361"/>
      <c r="K12" s="361"/>
      <c r="L12" s="361"/>
      <c r="M12" s="362"/>
      <c r="N12" s="363"/>
    </row>
    <row r="13" spans="2:14" ht="14.45" thickBot="1">
      <c r="B13" s="367"/>
      <c r="C13" s="368"/>
      <c r="D13" s="368"/>
      <c r="E13" s="369"/>
      <c r="F13" s="369"/>
      <c r="G13" s="370"/>
      <c r="H13" s="369"/>
      <c r="I13" s="369"/>
      <c r="J13" s="369"/>
      <c r="K13" s="369"/>
      <c r="L13" s="369"/>
      <c r="M13" s="371"/>
      <c r="N13" s="372"/>
    </row>
    <row r="14" spans="2:14">
      <c r="M14" s="353"/>
    </row>
    <row r="15" spans="2:14">
      <c r="B15" s="180" t="s">
        <v>793</v>
      </c>
      <c r="M15" s="353"/>
    </row>
    <row r="16" spans="2:14">
      <c r="M16" s="353"/>
    </row>
    <row r="17" spans="13:13">
      <c r="M17" s="353"/>
    </row>
    <row r="18" spans="13:13">
      <c r="M18" s="353"/>
    </row>
    <row r="19" spans="13:13">
      <c r="M19" s="353"/>
    </row>
    <row r="20" spans="13:13">
      <c r="M20" s="353"/>
    </row>
    <row r="21" spans="13:13">
      <c r="M21" s="353"/>
    </row>
    <row r="22" spans="13:13">
      <c r="M22" s="353"/>
    </row>
    <row r="23" spans="13:13" ht="27.75" customHeight="1">
      <c r="M23" s="353"/>
    </row>
    <row r="24" spans="13:13" ht="27.75" customHeight="1">
      <c r="M24" s="353"/>
    </row>
    <row r="25" spans="13:13">
      <c r="M25" s="353"/>
    </row>
    <row r="26" spans="13:13">
      <c r="M26" s="353"/>
    </row>
    <row r="27" spans="13:13">
      <c r="M27" s="353"/>
    </row>
    <row r="28" spans="13:13">
      <c r="M28" s="353"/>
    </row>
    <row r="29" spans="13:13">
      <c r="M29" s="353"/>
    </row>
    <row r="30" spans="13:13">
      <c r="M30" s="353"/>
    </row>
    <row r="31" spans="13:13">
      <c r="M31" s="353"/>
    </row>
    <row r="32" spans="13:13">
      <c r="M32" s="353"/>
    </row>
    <row r="33" spans="13:14">
      <c r="M33" s="353"/>
    </row>
    <row r="34" spans="13:14">
      <c r="M34" s="353"/>
    </row>
    <row r="35" spans="13:14">
      <c r="M35" s="353"/>
    </row>
    <row r="36" spans="13:14">
      <c r="M36" s="353"/>
    </row>
    <row r="37" spans="13:14">
      <c r="M37" s="353"/>
    </row>
    <row r="38" spans="13:14">
      <c r="M38" s="353"/>
    </row>
    <row r="39" spans="13:14">
      <c r="M39" s="353"/>
    </row>
    <row r="40" spans="13:14">
      <c r="M40" s="353"/>
    </row>
    <row r="41" spans="13:14">
      <c r="M41" s="353"/>
    </row>
    <row r="42" spans="13:14">
      <c r="M42" s="353"/>
    </row>
    <row r="43" spans="13:14">
      <c r="M43" s="353"/>
    </row>
    <row r="44" spans="13:14">
      <c r="M44" s="353"/>
    </row>
    <row r="45" spans="13:14">
      <c r="M45" s="353"/>
      <c r="N45" s="373"/>
    </row>
    <row r="46" spans="13:14">
      <c r="M46" s="353"/>
    </row>
    <row r="47" spans="13:14">
      <c r="M47" s="353"/>
    </row>
    <row r="48" spans="13:14">
      <c r="M48" s="353"/>
    </row>
    <row r="49" spans="4:14">
      <c r="M49" s="353"/>
    </row>
    <row r="50" spans="4:14">
      <c r="M50" s="353"/>
    </row>
    <row r="51" spans="4:14">
      <c r="M51" s="353"/>
    </row>
    <row r="52" spans="4:14">
      <c r="M52" s="353"/>
    </row>
    <row r="53" spans="4:14">
      <c r="M53" s="353"/>
    </row>
    <row r="54" spans="4:14">
      <c r="M54" s="353"/>
    </row>
    <row r="55" spans="4:14">
      <c r="M55" s="353"/>
    </row>
    <row r="56" spans="4:14">
      <c r="M56" s="353"/>
    </row>
    <row r="57" spans="4:14">
      <c r="M57" s="353"/>
    </row>
    <row r="58" spans="4:14">
      <c r="M58" s="353"/>
    </row>
    <row r="59" spans="4:14">
      <c r="M59" s="353"/>
      <c r="N59" s="373"/>
    </row>
    <row r="60" spans="4:14">
      <c r="M60" s="353"/>
    </row>
    <row r="61" spans="4:14">
      <c r="M61" s="353"/>
    </row>
    <row r="62" spans="4:14">
      <c r="M62" s="374"/>
    </row>
    <row r="63" spans="4:14">
      <c r="M63" s="375"/>
    </row>
    <row r="64" spans="4:14">
      <c r="D64" s="376"/>
      <c r="M64" s="377"/>
    </row>
    <row r="65" spans="13:13">
      <c r="M65" s="378"/>
    </row>
    <row r="66" spans="13:13">
      <c r="M66" s="377"/>
    </row>
    <row r="67" spans="13:13">
      <c r="M67" s="377"/>
    </row>
    <row r="68" spans="13:13">
      <c r="M68" s="377"/>
    </row>
    <row r="69" spans="13:13">
      <c r="M69" s="377"/>
    </row>
    <row r="70" spans="13:13">
      <c r="M70" s="379"/>
    </row>
    <row r="71" spans="13:13">
      <c r="M71" s="377"/>
    </row>
    <row r="72" spans="13:13">
      <c r="M72" s="377"/>
    </row>
    <row r="73" spans="13:13">
      <c r="M73" s="374"/>
    </row>
    <row r="75" spans="13:13">
      <c r="M75" s="380"/>
    </row>
    <row r="76" spans="13:13">
      <c r="M76" s="381"/>
    </row>
  </sheetData>
  <printOptions horizontalCentered="1"/>
  <pageMargins left="0.55118110236220497" right="0.511811023622047" top="1.1811023622047201" bottom="0.98425196850393704" header="0.39370078740157499" footer="0.31496062992126"/>
  <pageSetup paperSize="9" scale="61"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K29"/>
  <sheetViews>
    <sheetView showGridLines="0" view="pageBreakPreview" topLeftCell="A8" zoomScale="110" zoomScaleSheetLayoutView="70" workbookViewId="0">
      <selection activeCell="L5" sqref="L5"/>
    </sheetView>
  </sheetViews>
  <sheetFormatPr defaultColWidth="9.28515625" defaultRowHeight="13.9"/>
  <cols>
    <col min="1" max="1" width="9.28515625" style="198"/>
    <col min="2" max="2" width="24.7109375" style="198" customWidth="1"/>
    <col min="3" max="3" width="12.42578125" style="198" customWidth="1"/>
    <col min="4" max="4" width="13.7109375" style="198" customWidth="1"/>
    <col min="5" max="5" width="13.28515625" style="198" customWidth="1"/>
    <col min="6" max="6" width="12.42578125" style="198" customWidth="1"/>
    <col min="7" max="7" width="14" style="198" customWidth="1"/>
    <col min="8" max="8" width="13.42578125" style="198" customWidth="1"/>
    <col min="9" max="10" width="16.7109375" style="198" customWidth="1"/>
    <col min="11" max="11" width="26.7109375" style="198" customWidth="1"/>
    <col min="12" max="251" width="9.28515625" style="198"/>
    <col min="252" max="252" width="71" style="198" customWidth="1"/>
    <col min="253" max="253" width="22.7109375" style="198" bestFit="1" customWidth="1"/>
    <col min="254" max="254" width="33" style="198" bestFit="1" customWidth="1"/>
    <col min="255" max="255" width="26.5703125" style="198" bestFit="1" customWidth="1"/>
    <col min="256" max="256" width="22.7109375" style="198" bestFit="1" customWidth="1"/>
    <col min="257" max="257" width="33" style="198" bestFit="1" customWidth="1"/>
    <col min="258" max="258" width="26.5703125" style="198" customWidth="1"/>
    <col min="259" max="259" width="22.7109375" style="198" bestFit="1" customWidth="1"/>
    <col min="260" max="261" width="33" style="198" bestFit="1" customWidth="1"/>
    <col min="262" max="262" width="22.7109375" style="198" bestFit="1" customWidth="1"/>
    <col min="263" max="263" width="33" style="198" bestFit="1" customWidth="1"/>
    <col min="264" max="264" width="25.7109375" style="198" customWidth="1"/>
    <col min="265" max="266" width="16.7109375" style="198" customWidth="1"/>
    <col min="267" max="267" width="26.7109375" style="198" customWidth="1"/>
    <col min="268" max="507" width="9.28515625" style="198"/>
    <col min="508" max="508" width="71" style="198" customWidth="1"/>
    <col min="509" max="509" width="22.7109375" style="198" bestFit="1" customWidth="1"/>
    <col min="510" max="510" width="33" style="198" bestFit="1" customWidth="1"/>
    <col min="511" max="511" width="26.5703125" style="198" bestFit="1" customWidth="1"/>
    <col min="512" max="512" width="22.7109375" style="198" bestFit="1" customWidth="1"/>
    <col min="513" max="513" width="33" style="198" bestFit="1" customWidth="1"/>
    <col min="514" max="514" width="26.5703125" style="198" customWidth="1"/>
    <col min="515" max="515" width="22.7109375" style="198" bestFit="1" customWidth="1"/>
    <col min="516" max="517" width="33" style="198" bestFit="1" customWidth="1"/>
    <col min="518" max="518" width="22.7109375" style="198" bestFit="1" customWidth="1"/>
    <col min="519" max="519" width="33" style="198" bestFit="1" customWidth="1"/>
    <col min="520" max="520" width="25.7109375" style="198" customWidth="1"/>
    <col min="521" max="522" width="16.7109375" style="198" customWidth="1"/>
    <col min="523" max="523" width="26.7109375" style="198" customWidth="1"/>
    <col min="524" max="763" width="9.28515625" style="198"/>
    <col min="764" max="764" width="71" style="198" customWidth="1"/>
    <col min="765" max="765" width="22.7109375" style="198" bestFit="1" customWidth="1"/>
    <col min="766" max="766" width="33" style="198" bestFit="1" customWidth="1"/>
    <col min="767" max="767" width="26.5703125" style="198" bestFit="1" customWidth="1"/>
    <col min="768" max="768" width="22.7109375" style="198" bestFit="1" customWidth="1"/>
    <col min="769" max="769" width="33" style="198" bestFit="1" customWidth="1"/>
    <col min="770" max="770" width="26.5703125" style="198" customWidth="1"/>
    <col min="771" max="771" width="22.7109375" style="198" bestFit="1" customWidth="1"/>
    <col min="772" max="773" width="33" style="198" bestFit="1" customWidth="1"/>
    <col min="774" max="774" width="22.7109375" style="198" bestFit="1" customWidth="1"/>
    <col min="775" max="775" width="33" style="198" bestFit="1" customWidth="1"/>
    <col min="776" max="776" width="25.7109375" style="198" customWidth="1"/>
    <col min="777" max="778" width="16.7109375" style="198" customWidth="1"/>
    <col min="779" max="779" width="26.7109375" style="198" customWidth="1"/>
    <col min="780" max="1019" width="9.28515625" style="198"/>
    <col min="1020" max="1020" width="71" style="198" customWidth="1"/>
    <col min="1021" max="1021" width="22.7109375" style="198" bestFit="1" customWidth="1"/>
    <col min="1022" max="1022" width="33" style="198" bestFit="1" customWidth="1"/>
    <col min="1023" max="1023" width="26.5703125" style="198" bestFit="1" customWidth="1"/>
    <col min="1024" max="1024" width="22.7109375" style="198" bestFit="1" customWidth="1"/>
    <col min="1025" max="1025" width="33" style="198" bestFit="1" customWidth="1"/>
    <col min="1026" max="1026" width="26.5703125" style="198" customWidth="1"/>
    <col min="1027" max="1027" width="22.7109375" style="198" bestFit="1" customWidth="1"/>
    <col min="1028" max="1029" width="33" style="198" bestFit="1" customWidth="1"/>
    <col min="1030" max="1030" width="22.7109375" style="198" bestFit="1" customWidth="1"/>
    <col min="1031" max="1031" width="33" style="198" bestFit="1" customWidth="1"/>
    <col min="1032" max="1032" width="25.7109375" style="198" customWidth="1"/>
    <col min="1033" max="1034" width="16.7109375" style="198" customWidth="1"/>
    <col min="1035" max="1035" width="26.7109375" style="198" customWidth="1"/>
    <col min="1036" max="1275" width="9.28515625" style="198"/>
    <col min="1276" max="1276" width="71" style="198" customWidth="1"/>
    <col min="1277" max="1277" width="22.7109375" style="198" bestFit="1" customWidth="1"/>
    <col min="1278" max="1278" width="33" style="198" bestFit="1" customWidth="1"/>
    <col min="1279" max="1279" width="26.5703125" style="198" bestFit="1" customWidth="1"/>
    <col min="1280" max="1280" width="22.7109375" style="198" bestFit="1" customWidth="1"/>
    <col min="1281" max="1281" width="33" style="198" bestFit="1" customWidth="1"/>
    <col min="1282" max="1282" width="26.5703125" style="198" customWidth="1"/>
    <col min="1283" max="1283" width="22.7109375" style="198" bestFit="1" customWidth="1"/>
    <col min="1284" max="1285" width="33" style="198" bestFit="1" customWidth="1"/>
    <col min="1286" max="1286" width="22.7109375" style="198" bestFit="1" customWidth="1"/>
    <col min="1287" max="1287" width="33" style="198" bestFit="1" customWidth="1"/>
    <col min="1288" max="1288" width="25.7109375" style="198" customWidth="1"/>
    <col min="1289" max="1290" width="16.7109375" style="198" customWidth="1"/>
    <col min="1291" max="1291" width="26.7109375" style="198" customWidth="1"/>
    <col min="1292" max="1531" width="9.28515625" style="198"/>
    <col min="1532" max="1532" width="71" style="198" customWidth="1"/>
    <col min="1533" max="1533" width="22.7109375" style="198" bestFit="1" customWidth="1"/>
    <col min="1534" max="1534" width="33" style="198" bestFit="1" customWidth="1"/>
    <col min="1535" max="1535" width="26.5703125" style="198" bestFit="1" customWidth="1"/>
    <col min="1536" max="1536" width="22.7109375" style="198" bestFit="1" customWidth="1"/>
    <col min="1537" max="1537" width="33" style="198" bestFit="1" customWidth="1"/>
    <col min="1538" max="1538" width="26.5703125" style="198" customWidth="1"/>
    <col min="1539" max="1539" width="22.7109375" style="198" bestFit="1" customWidth="1"/>
    <col min="1540" max="1541" width="33" style="198" bestFit="1" customWidth="1"/>
    <col min="1542" max="1542" width="22.7109375" style="198" bestFit="1" customWidth="1"/>
    <col min="1543" max="1543" width="33" style="198" bestFit="1" customWidth="1"/>
    <col min="1544" max="1544" width="25.7109375" style="198" customWidth="1"/>
    <col min="1545" max="1546" width="16.7109375" style="198" customWidth="1"/>
    <col min="1547" max="1547" width="26.7109375" style="198" customWidth="1"/>
    <col min="1548" max="1787" width="9.28515625" style="198"/>
    <col min="1788" max="1788" width="71" style="198" customWidth="1"/>
    <col min="1789" max="1789" width="22.7109375" style="198" bestFit="1" customWidth="1"/>
    <col min="1790" max="1790" width="33" style="198" bestFit="1" customWidth="1"/>
    <col min="1791" max="1791" width="26.5703125" style="198" bestFit="1" customWidth="1"/>
    <col min="1792" max="1792" width="22.7109375" style="198" bestFit="1" customWidth="1"/>
    <col min="1793" max="1793" width="33" style="198" bestFit="1" customWidth="1"/>
    <col min="1794" max="1794" width="26.5703125" style="198" customWidth="1"/>
    <col min="1795" max="1795" width="22.7109375" style="198" bestFit="1" customWidth="1"/>
    <col min="1796" max="1797" width="33" style="198" bestFit="1" customWidth="1"/>
    <col min="1798" max="1798" width="22.7109375" style="198" bestFit="1" customWidth="1"/>
    <col min="1799" max="1799" width="33" style="198" bestFit="1" customWidth="1"/>
    <col min="1800" max="1800" width="25.7109375" style="198" customWidth="1"/>
    <col min="1801" max="1802" width="16.7109375" style="198" customWidth="1"/>
    <col min="1803" max="1803" width="26.7109375" style="198" customWidth="1"/>
    <col min="1804" max="2043" width="9.28515625" style="198"/>
    <col min="2044" max="2044" width="71" style="198" customWidth="1"/>
    <col min="2045" max="2045" width="22.7109375" style="198" bestFit="1" customWidth="1"/>
    <col min="2046" max="2046" width="33" style="198" bestFit="1" customWidth="1"/>
    <col min="2047" max="2047" width="26.5703125" style="198" bestFit="1" customWidth="1"/>
    <col min="2048" max="2048" width="22.7109375" style="198" bestFit="1" customWidth="1"/>
    <col min="2049" max="2049" width="33" style="198" bestFit="1" customWidth="1"/>
    <col min="2050" max="2050" width="26.5703125" style="198" customWidth="1"/>
    <col min="2051" max="2051" width="22.7109375" style="198" bestFit="1" customWidth="1"/>
    <col min="2052" max="2053" width="33" style="198" bestFit="1" customWidth="1"/>
    <col min="2054" max="2054" width="22.7109375" style="198" bestFit="1" customWidth="1"/>
    <col min="2055" max="2055" width="33" style="198" bestFit="1" customWidth="1"/>
    <col min="2056" max="2056" width="25.7109375" style="198" customWidth="1"/>
    <col min="2057" max="2058" width="16.7109375" style="198" customWidth="1"/>
    <col min="2059" max="2059" width="26.7109375" style="198" customWidth="1"/>
    <col min="2060" max="2299" width="9.28515625" style="198"/>
    <col min="2300" max="2300" width="71" style="198" customWidth="1"/>
    <col min="2301" max="2301" width="22.7109375" style="198" bestFit="1" customWidth="1"/>
    <col min="2302" max="2302" width="33" style="198" bestFit="1" customWidth="1"/>
    <col min="2303" max="2303" width="26.5703125" style="198" bestFit="1" customWidth="1"/>
    <col min="2304" max="2304" width="22.7109375" style="198" bestFit="1" customWidth="1"/>
    <col min="2305" max="2305" width="33" style="198" bestFit="1" customWidth="1"/>
    <col min="2306" max="2306" width="26.5703125" style="198" customWidth="1"/>
    <col min="2307" max="2307" width="22.7109375" style="198" bestFit="1" customWidth="1"/>
    <col min="2308" max="2309" width="33" style="198" bestFit="1" customWidth="1"/>
    <col min="2310" max="2310" width="22.7109375" style="198" bestFit="1" customWidth="1"/>
    <col min="2311" max="2311" width="33" style="198" bestFit="1" customWidth="1"/>
    <col min="2312" max="2312" width="25.7109375" style="198" customWidth="1"/>
    <col min="2313" max="2314" width="16.7109375" style="198" customWidth="1"/>
    <col min="2315" max="2315" width="26.7109375" style="198" customWidth="1"/>
    <col min="2316" max="2555" width="9.28515625" style="198"/>
    <col min="2556" max="2556" width="71" style="198" customWidth="1"/>
    <col min="2557" max="2557" width="22.7109375" style="198" bestFit="1" customWidth="1"/>
    <col min="2558" max="2558" width="33" style="198" bestFit="1" customWidth="1"/>
    <col min="2559" max="2559" width="26.5703125" style="198" bestFit="1" customWidth="1"/>
    <col min="2560" max="2560" width="22.7109375" style="198" bestFit="1" customWidth="1"/>
    <col min="2561" max="2561" width="33" style="198" bestFit="1" customWidth="1"/>
    <col min="2562" max="2562" width="26.5703125" style="198" customWidth="1"/>
    <col min="2563" max="2563" width="22.7109375" style="198" bestFit="1" customWidth="1"/>
    <col min="2564" max="2565" width="33" style="198" bestFit="1" customWidth="1"/>
    <col min="2566" max="2566" width="22.7109375" style="198" bestFit="1" customWidth="1"/>
    <col min="2567" max="2567" width="33" style="198" bestFit="1" customWidth="1"/>
    <col min="2568" max="2568" width="25.7109375" style="198" customWidth="1"/>
    <col min="2569" max="2570" width="16.7109375" style="198" customWidth="1"/>
    <col min="2571" max="2571" width="26.7109375" style="198" customWidth="1"/>
    <col min="2572" max="2811" width="9.28515625" style="198"/>
    <col min="2812" max="2812" width="71" style="198" customWidth="1"/>
    <col min="2813" max="2813" width="22.7109375" style="198" bestFit="1" customWidth="1"/>
    <col min="2814" max="2814" width="33" style="198" bestFit="1" customWidth="1"/>
    <col min="2815" max="2815" width="26.5703125" style="198" bestFit="1" customWidth="1"/>
    <col min="2816" max="2816" width="22.7109375" style="198" bestFit="1" customWidth="1"/>
    <col min="2817" max="2817" width="33" style="198" bestFit="1" customWidth="1"/>
    <col min="2818" max="2818" width="26.5703125" style="198" customWidth="1"/>
    <col min="2819" max="2819" width="22.7109375" style="198" bestFit="1" customWidth="1"/>
    <col min="2820" max="2821" width="33" style="198" bestFit="1" customWidth="1"/>
    <col min="2822" max="2822" width="22.7109375" style="198" bestFit="1" customWidth="1"/>
    <col min="2823" max="2823" width="33" style="198" bestFit="1" customWidth="1"/>
    <col min="2824" max="2824" width="25.7109375" style="198" customWidth="1"/>
    <col min="2825" max="2826" width="16.7109375" style="198" customWidth="1"/>
    <col min="2827" max="2827" width="26.7109375" style="198" customWidth="1"/>
    <col min="2828" max="3067" width="9.28515625" style="198"/>
    <col min="3068" max="3068" width="71" style="198" customWidth="1"/>
    <col min="3069" max="3069" width="22.7109375" style="198" bestFit="1" customWidth="1"/>
    <col min="3070" max="3070" width="33" style="198" bestFit="1" customWidth="1"/>
    <col min="3071" max="3071" width="26.5703125" style="198" bestFit="1" customWidth="1"/>
    <col min="3072" max="3072" width="22.7109375" style="198" bestFit="1" customWidth="1"/>
    <col min="3073" max="3073" width="33" style="198" bestFit="1" customWidth="1"/>
    <col min="3074" max="3074" width="26.5703125" style="198" customWidth="1"/>
    <col min="3075" max="3075" width="22.7109375" style="198" bestFit="1" customWidth="1"/>
    <col min="3076" max="3077" width="33" style="198" bestFit="1" customWidth="1"/>
    <col min="3078" max="3078" width="22.7109375" style="198" bestFit="1" customWidth="1"/>
    <col min="3079" max="3079" width="33" style="198" bestFit="1" customWidth="1"/>
    <col min="3080" max="3080" width="25.7109375" style="198" customWidth="1"/>
    <col min="3081" max="3082" width="16.7109375" style="198" customWidth="1"/>
    <col min="3083" max="3083" width="26.7109375" style="198" customWidth="1"/>
    <col min="3084" max="3323" width="9.28515625" style="198"/>
    <col min="3324" max="3324" width="71" style="198" customWidth="1"/>
    <col min="3325" max="3325" width="22.7109375" style="198" bestFit="1" customWidth="1"/>
    <col min="3326" max="3326" width="33" style="198" bestFit="1" customWidth="1"/>
    <col min="3327" max="3327" width="26.5703125" style="198" bestFit="1" customWidth="1"/>
    <col min="3328" max="3328" width="22.7109375" style="198" bestFit="1" customWidth="1"/>
    <col min="3329" max="3329" width="33" style="198" bestFit="1" customWidth="1"/>
    <col min="3330" max="3330" width="26.5703125" style="198" customWidth="1"/>
    <col min="3331" max="3331" width="22.7109375" style="198" bestFit="1" customWidth="1"/>
    <col min="3332" max="3333" width="33" style="198" bestFit="1" customWidth="1"/>
    <col min="3334" max="3334" width="22.7109375" style="198" bestFit="1" customWidth="1"/>
    <col min="3335" max="3335" width="33" style="198" bestFit="1" customWidth="1"/>
    <col min="3336" max="3336" width="25.7109375" style="198" customWidth="1"/>
    <col min="3337" max="3338" width="16.7109375" style="198" customWidth="1"/>
    <col min="3339" max="3339" width="26.7109375" style="198" customWidth="1"/>
    <col min="3340" max="3579" width="9.28515625" style="198"/>
    <col min="3580" max="3580" width="71" style="198" customWidth="1"/>
    <col min="3581" max="3581" width="22.7109375" style="198" bestFit="1" customWidth="1"/>
    <col min="3582" max="3582" width="33" style="198" bestFit="1" customWidth="1"/>
    <col min="3583" max="3583" width="26.5703125" style="198" bestFit="1" customWidth="1"/>
    <col min="3584" max="3584" width="22.7109375" style="198" bestFit="1" customWidth="1"/>
    <col min="3585" max="3585" width="33" style="198" bestFit="1" customWidth="1"/>
    <col min="3586" max="3586" width="26.5703125" style="198" customWidth="1"/>
    <col min="3587" max="3587" width="22.7109375" style="198" bestFit="1" customWidth="1"/>
    <col min="3588" max="3589" width="33" style="198" bestFit="1" customWidth="1"/>
    <col min="3590" max="3590" width="22.7109375" style="198" bestFit="1" customWidth="1"/>
    <col min="3591" max="3591" width="33" style="198" bestFit="1" customWidth="1"/>
    <col min="3592" max="3592" width="25.7109375" style="198" customWidth="1"/>
    <col min="3593" max="3594" width="16.7109375" style="198" customWidth="1"/>
    <col min="3595" max="3595" width="26.7109375" style="198" customWidth="1"/>
    <col min="3596" max="3835" width="9.28515625" style="198"/>
    <col min="3836" max="3836" width="71" style="198" customWidth="1"/>
    <col min="3837" max="3837" width="22.7109375" style="198" bestFit="1" customWidth="1"/>
    <col min="3838" max="3838" width="33" style="198" bestFit="1" customWidth="1"/>
    <col min="3839" max="3839" width="26.5703125" style="198" bestFit="1" customWidth="1"/>
    <col min="3840" max="3840" width="22.7109375" style="198" bestFit="1" customWidth="1"/>
    <col min="3841" max="3841" width="33" style="198" bestFit="1" customWidth="1"/>
    <col min="3842" max="3842" width="26.5703125" style="198" customWidth="1"/>
    <col min="3843" max="3843" width="22.7109375" style="198" bestFit="1" customWidth="1"/>
    <col min="3844" max="3845" width="33" style="198" bestFit="1" customWidth="1"/>
    <col min="3846" max="3846" width="22.7109375" style="198" bestFit="1" customWidth="1"/>
    <col min="3847" max="3847" width="33" style="198" bestFit="1" customWidth="1"/>
    <col min="3848" max="3848" width="25.7109375" style="198" customWidth="1"/>
    <col min="3849" max="3850" width="16.7109375" style="198" customWidth="1"/>
    <col min="3851" max="3851" width="26.7109375" style="198" customWidth="1"/>
    <col min="3852" max="4091" width="9.28515625" style="198"/>
    <col min="4092" max="4092" width="71" style="198" customWidth="1"/>
    <col min="4093" max="4093" width="22.7109375" style="198" bestFit="1" customWidth="1"/>
    <col min="4094" max="4094" width="33" style="198" bestFit="1" customWidth="1"/>
    <col min="4095" max="4095" width="26.5703125" style="198" bestFit="1" customWidth="1"/>
    <col min="4096" max="4096" width="22.7109375" style="198" bestFit="1" customWidth="1"/>
    <col min="4097" max="4097" width="33" style="198" bestFit="1" customWidth="1"/>
    <col min="4098" max="4098" width="26.5703125" style="198" customWidth="1"/>
    <col min="4099" max="4099" width="22.7109375" style="198" bestFit="1" customWidth="1"/>
    <col min="4100" max="4101" width="33" style="198" bestFit="1" customWidth="1"/>
    <col min="4102" max="4102" width="22.7109375" style="198" bestFit="1" customWidth="1"/>
    <col min="4103" max="4103" width="33" style="198" bestFit="1" customWidth="1"/>
    <col min="4104" max="4104" width="25.7109375" style="198" customWidth="1"/>
    <col min="4105" max="4106" width="16.7109375" style="198" customWidth="1"/>
    <col min="4107" max="4107" width="26.7109375" style="198" customWidth="1"/>
    <col min="4108" max="4347" width="9.28515625" style="198"/>
    <col min="4348" max="4348" width="71" style="198" customWidth="1"/>
    <col min="4349" max="4349" width="22.7109375" style="198" bestFit="1" customWidth="1"/>
    <col min="4350" max="4350" width="33" style="198" bestFit="1" customWidth="1"/>
    <col min="4351" max="4351" width="26.5703125" style="198" bestFit="1" customWidth="1"/>
    <col min="4352" max="4352" width="22.7109375" style="198" bestFit="1" customWidth="1"/>
    <col min="4353" max="4353" width="33" style="198" bestFit="1" customWidth="1"/>
    <col min="4354" max="4354" width="26.5703125" style="198" customWidth="1"/>
    <col min="4355" max="4355" width="22.7109375" style="198" bestFit="1" customWidth="1"/>
    <col min="4356" max="4357" width="33" style="198" bestFit="1" customWidth="1"/>
    <col min="4358" max="4358" width="22.7109375" style="198" bestFit="1" customWidth="1"/>
    <col min="4359" max="4359" width="33" style="198" bestFit="1" customWidth="1"/>
    <col min="4360" max="4360" width="25.7109375" style="198" customWidth="1"/>
    <col min="4361" max="4362" width="16.7109375" style="198" customWidth="1"/>
    <col min="4363" max="4363" width="26.7109375" style="198" customWidth="1"/>
    <col min="4364" max="4603" width="9.28515625" style="198"/>
    <col min="4604" max="4604" width="71" style="198" customWidth="1"/>
    <col min="4605" max="4605" width="22.7109375" style="198" bestFit="1" customWidth="1"/>
    <col min="4606" max="4606" width="33" style="198" bestFit="1" customWidth="1"/>
    <col min="4607" max="4607" width="26.5703125" style="198" bestFit="1" customWidth="1"/>
    <col min="4608" max="4608" width="22.7109375" style="198" bestFit="1" customWidth="1"/>
    <col min="4609" max="4609" width="33" style="198" bestFit="1" customWidth="1"/>
    <col min="4610" max="4610" width="26.5703125" style="198" customWidth="1"/>
    <col min="4611" max="4611" width="22.7109375" style="198" bestFit="1" customWidth="1"/>
    <col min="4612" max="4613" width="33" style="198" bestFit="1" customWidth="1"/>
    <col min="4614" max="4614" width="22.7109375" style="198" bestFit="1" customWidth="1"/>
    <col min="4615" max="4615" width="33" style="198" bestFit="1" customWidth="1"/>
    <col min="4616" max="4616" width="25.7109375" style="198" customWidth="1"/>
    <col min="4617" max="4618" width="16.7109375" style="198" customWidth="1"/>
    <col min="4619" max="4619" width="26.7109375" style="198" customWidth="1"/>
    <col min="4620" max="4859" width="9.28515625" style="198"/>
    <col min="4860" max="4860" width="71" style="198" customWidth="1"/>
    <col min="4861" max="4861" width="22.7109375" style="198" bestFit="1" customWidth="1"/>
    <col min="4862" max="4862" width="33" style="198" bestFit="1" customWidth="1"/>
    <col min="4863" max="4863" width="26.5703125" style="198" bestFit="1" customWidth="1"/>
    <col min="4864" max="4864" width="22.7109375" style="198" bestFit="1" customWidth="1"/>
    <col min="4865" max="4865" width="33" style="198" bestFit="1" customWidth="1"/>
    <col min="4866" max="4866" width="26.5703125" style="198" customWidth="1"/>
    <col min="4867" max="4867" width="22.7109375" style="198" bestFit="1" customWidth="1"/>
    <col min="4868" max="4869" width="33" style="198" bestFit="1" customWidth="1"/>
    <col min="4870" max="4870" width="22.7109375" style="198" bestFit="1" customWidth="1"/>
    <col min="4871" max="4871" width="33" style="198" bestFit="1" customWidth="1"/>
    <col min="4872" max="4872" width="25.7109375" style="198" customWidth="1"/>
    <col min="4873" max="4874" width="16.7109375" style="198" customWidth="1"/>
    <col min="4875" max="4875" width="26.7109375" style="198" customWidth="1"/>
    <col min="4876" max="5115" width="9.28515625" style="198"/>
    <col min="5116" max="5116" width="71" style="198" customWidth="1"/>
    <col min="5117" max="5117" width="22.7109375" style="198" bestFit="1" customWidth="1"/>
    <col min="5118" max="5118" width="33" style="198" bestFit="1" customWidth="1"/>
    <col min="5119" max="5119" width="26.5703125" style="198" bestFit="1" customWidth="1"/>
    <col min="5120" max="5120" width="22.7109375" style="198" bestFit="1" customWidth="1"/>
    <col min="5121" max="5121" width="33" style="198" bestFit="1" customWidth="1"/>
    <col min="5122" max="5122" width="26.5703125" style="198" customWidth="1"/>
    <col min="5123" max="5123" width="22.7109375" style="198" bestFit="1" customWidth="1"/>
    <col min="5124" max="5125" width="33" style="198" bestFit="1" customWidth="1"/>
    <col min="5126" max="5126" width="22.7109375" style="198" bestFit="1" customWidth="1"/>
    <col min="5127" max="5127" width="33" style="198" bestFit="1" customWidth="1"/>
    <col min="5128" max="5128" width="25.7109375" style="198" customWidth="1"/>
    <col min="5129" max="5130" width="16.7109375" style="198" customWidth="1"/>
    <col min="5131" max="5131" width="26.7109375" style="198" customWidth="1"/>
    <col min="5132" max="5371" width="9.28515625" style="198"/>
    <col min="5372" max="5372" width="71" style="198" customWidth="1"/>
    <col min="5373" max="5373" width="22.7109375" style="198" bestFit="1" customWidth="1"/>
    <col min="5374" max="5374" width="33" style="198" bestFit="1" customWidth="1"/>
    <col min="5375" max="5375" width="26.5703125" style="198" bestFit="1" customWidth="1"/>
    <col min="5376" max="5376" width="22.7109375" style="198" bestFit="1" customWidth="1"/>
    <col min="5377" max="5377" width="33" style="198" bestFit="1" customWidth="1"/>
    <col min="5378" max="5378" width="26.5703125" style="198" customWidth="1"/>
    <col min="5379" max="5379" width="22.7109375" style="198" bestFit="1" customWidth="1"/>
    <col min="5380" max="5381" width="33" style="198" bestFit="1" customWidth="1"/>
    <col min="5382" max="5382" width="22.7109375" style="198" bestFit="1" customWidth="1"/>
    <col min="5383" max="5383" width="33" style="198" bestFit="1" customWidth="1"/>
    <col min="5384" max="5384" width="25.7109375" style="198" customWidth="1"/>
    <col min="5385" max="5386" width="16.7109375" style="198" customWidth="1"/>
    <col min="5387" max="5387" width="26.7109375" style="198" customWidth="1"/>
    <col min="5388" max="5627" width="9.28515625" style="198"/>
    <col min="5628" max="5628" width="71" style="198" customWidth="1"/>
    <col min="5629" max="5629" width="22.7109375" style="198" bestFit="1" customWidth="1"/>
    <col min="5630" max="5630" width="33" style="198" bestFit="1" customWidth="1"/>
    <col min="5631" max="5631" width="26.5703125" style="198" bestFit="1" customWidth="1"/>
    <col min="5632" max="5632" width="22.7109375" style="198" bestFit="1" customWidth="1"/>
    <col min="5633" max="5633" width="33" style="198" bestFit="1" customWidth="1"/>
    <col min="5634" max="5634" width="26.5703125" style="198" customWidth="1"/>
    <col min="5635" max="5635" width="22.7109375" style="198" bestFit="1" customWidth="1"/>
    <col min="5636" max="5637" width="33" style="198" bestFit="1" customWidth="1"/>
    <col min="5638" max="5638" width="22.7109375" style="198" bestFit="1" customWidth="1"/>
    <col min="5639" max="5639" width="33" style="198" bestFit="1" customWidth="1"/>
    <col min="5640" max="5640" width="25.7109375" style="198" customWidth="1"/>
    <col min="5641" max="5642" width="16.7109375" style="198" customWidth="1"/>
    <col min="5643" max="5643" width="26.7109375" style="198" customWidth="1"/>
    <col min="5644" max="5883" width="9.28515625" style="198"/>
    <col min="5884" max="5884" width="71" style="198" customWidth="1"/>
    <col min="5885" max="5885" width="22.7109375" style="198" bestFit="1" customWidth="1"/>
    <col min="5886" max="5886" width="33" style="198" bestFit="1" customWidth="1"/>
    <col min="5887" max="5887" width="26.5703125" style="198" bestFit="1" customWidth="1"/>
    <col min="5888" max="5888" width="22.7109375" style="198" bestFit="1" customWidth="1"/>
    <col min="5889" max="5889" width="33" style="198" bestFit="1" customWidth="1"/>
    <col min="5890" max="5890" width="26.5703125" style="198" customWidth="1"/>
    <col min="5891" max="5891" width="22.7109375" style="198" bestFit="1" customWidth="1"/>
    <col min="5892" max="5893" width="33" style="198" bestFit="1" customWidth="1"/>
    <col min="5894" max="5894" width="22.7109375" style="198" bestFit="1" customWidth="1"/>
    <col min="5895" max="5895" width="33" style="198" bestFit="1" customWidth="1"/>
    <col min="5896" max="5896" width="25.7109375" style="198" customWidth="1"/>
    <col min="5897" max="5898" width="16.7109375" style="198" customWidth="1"/>
    <col min="5899" max="5899" width="26.7109375" style="198" customWidth="1"/>
    <col min="5900" max="6139" width="9.28515625" style="198"/>
    <col min="6140" max="6140" width="71" style="198" customWidth="1"/>
    <col min="6141" max="6141" width="22.7109375" style="198" bestFit="1" customWidth="1"/>
    <col min="6142" max="6142" width="33" style="198" bestFit="1" customWidth="1"/>
    <col min="6143" max="6143" width="26.5703125" style="198" bestFit="1" customWidth="1"/>
    <col min="6144" max="6144" width="22.7109375" style="198" bestFit="1" customWidth="1"/>
    <col min="6145" max="6145" width="33" style="198" bestFit="1" customWidth="1"/>
    <col min="6146" max="6146" width="26.5703125" style="198" customWidth="1"/>
    <col min="6147" max="6147" width="22.7109375" style="198" bestFit="1" customWidth="1"/>
    <col min="6148" max="6149" width="33" style="198" bestFit="1" customWidth="1"/>
    <col min="6150" max="6150" width="22.7109375" style="198" bestFit="1" customWidth="1"/>
    <col min="6151" max="6151" width="33" style="198" bestFit="1" customWidth="1"/>
    <col min="6152" max="6152" width="25.7109375" style="198" customWidth="1"/>
    <col min="6153" max="6154" width="16.7109375" style="198" customWidth="1"/>
    <col min="6155" max="6155" width="26.7109375" style="198" customWidth="1"/>
    <col min="6156" max="6395" width="9.28515625" style="198"/>
    <col min="6396" max="6396" width="71" style="198" customWidth="1"/>
    <col min="6397" max="6397" width="22.7109375" style="198" bestFit="1" customWidth="1"/>
    <col min="6398" max="6398" width="33" style="198" bestFit="1" customWidth="1"/>
    <col min="6399" max="6399" width="26.5703125" style="198" bestFit="1" customWidth="1"/>
    <col min="6400" max="6400" width="22.7109375" style="198" bestFit="1" customWidth="1"/>
    <col min="6401" max="6401" width="33" style="198" bestFit="1" customWidth="1"/>
    <col min="6402" max="6402" width="26.5703125" style="198" customWidth="1"/>
    <col min="6403" max="6403" width="22.7109375" style="198" bestFit="1" customWidth="1"/>
    <col min="6404" max="6405" width="33" style="198" bestFit="1" customWidth="1"/>
    <col min="6406" max="6406" width="22.7109375" style="198" bestFit="1" customWidth="1"/>
    <col min="6407" max="6407" width="33" style="198" bestFit="1" customWidth="1"/>
    <col min="6408" max="6408" width="25.7109375" style="198" customWidth="1"/>
    <col min="6409" max="6410" width="16.7109375" style="198" customWidth="1"/>
    <col min="6411" max="6411" width="26.7109375" style="198" customWidth="1"/>
    <col min="6412" max="6651" width="9.28515625" style="198"/>
    <col min="6652" max="6652" width="71" style="198" customWidth="1"/>
    <col min="6653" max="6653" width="22.7109375" style="198" bestFit="1" customWidth="1"/>
    <col min="6654" max="6654" width="33" style="198" bestFit="1" customWidth="1"/>
    <col min="6655" max="6655" width="26.5703125" style="198" bestFit="1" customWidth="1"/>
    <col min="6656" max="6656" width="22.7109375" style="198" bestFit="1" customWidth="1"/>
    <col min="6657" max="6657" width="33" style="198" bestFit="1" customWidth="1"/>
    <col min="6658" max="6658" width="26.5703125" style="198" customWidth="1"/>
    <col min="6659" max="6659" width="22.7109375" style="198" bestFit="1" customWidth="1"/>
    <col min="6660" max="6661" width="33" style="198" bestFit="1" customWidth="1"/>
    <col min="6662" max="6662" width="22.7109375" style="198" bestFit="1" customWidth="1"/>
    <col min="6663" max="6663" width="33" style="198" bestFit="1" customWidth="1"/>
    <col min="6664" max="6664" width="25.7109375" style="198" customWidth="1"/>
    <col min="6665" max="6666" width="16.7109375" style="198" customWidth="1"/>
    <col min="6667" max="6667" width="26.7109375" style="198" customWidth="1"/>
    <col min="6668" max="6907" width="9.28515625" style="198"/>
    <col min="6908" max="6908" width="71" style="198" customWidth="1"/>
    <col min="6909" max="6909" width="22.7109375" style="198" bestFit="1" customWidth="1"/>
    <col min="6910" max="6910" width="33" style="198" bestFit="1" customWidth="1"/>
    <col min="6911" max="6911" width="26.5703125" style="198" bestFit="1" customWidth="1"/>
    <col min="6912" max="6912" width="22.7109375" style="198" bestFit="1" customWidth="1"/>
    <col min="6913" max="6913" width="33" style="198" bestFit="1" customWidth="1"/>
    <col min="6914" max="6914" width="26.5703125" style="198" customWidth="1"/>
    <col min="6915" max="6915" width="22.7109375" style="198" bestFit="1" customWidth="1"/>
    <col min="6916" max="6917" width="33" style="198" bestFit="1" customWidth="1"/>
    <col min="6918" max="6918" width="22.7109375" style="198" bestFit="1" customWidth="1"/>
    <col min="6919" max="6919" width="33" style="198" bestFit="1" customWidth="1"/>
    <col min="6920" max="6920" width="25.7109375" style="198" customWidth="1"/>
    <col min="6921" max="6922" width="16.7109375" style="198" customWidth="1"/>
    <col min="6923" max="6923" width="26.7109375" style="198" customWidth="1"/>
    <col min="6924" max="7163" width="9.28515625" style="198"/>
    <col min="7164" max="7164" width="71" style="198" customWidth="1"/>
    <col min="7165" max="7165" width="22.7109375" style="198" bestFit="1" customWidth="1"/>
    <col min="7166" max="7166" width="33" style="198" bestFit="1" customWidth="1"/>
    <col min="7167" max="7167" width="26.5703125" style="198" bestFit="1" customWidth="1"/>
    <col min="7168" max="7168" width="22.7109375" style="198" bestFit="1" customWidth="1"/>
    <col min="7169" max="7169" width="33" style="198" bestFit="1" customWidth="1"/>
    <col min="7170" max="7170" width="26.5703125" style="198" customWidth="1"/>
    <col min="7171" max="7171" width="22.7109375" style="198" bestFit="1" customWidth="1"/>
    <col min="7172" max="7173" width="33" style="198" bestFit="1" customWidth="1"/>
    <col min="7174" max="7174" width="22.7109375" style="198" bestFit="1" customWidth="1"/>
    <col min="7175" max="7175" width="33" style="198" bestFit="1" customWidth="1"/>
    <col min="7176" max="7176" width="25.7109375" style="198" customWidth="1"/>
    <col min="7177" max="7178" width="16.7109375" style="198" customWidth="1"/>
    <col min="7179" max="7179" width="26.7109375" style="198" customWidth="1"/>
    <col min="7180" max="7419" width="9.28515625" style="198"/>
    <col min="7420" max="7420" width="71" style="198" customWidth="1"/>
    <col min="7421" max="7421" width="22.7109375" style="198" bestFit="1" customWidth="1"/>
    <col min="7422" max="7422" width="33" style="198" bestFit="1" customWidth="1"/>
    <col min="7423" max="7423" width="26.5703125" style="198" bestFit="1" customWidth="1"/>
    <col min="7424" max="7424" width="22.7109375" style="198" bestFit="1" customWidth="1"/>
    <col min="7425" max="7425" width="33" style="198" bestFit="1" customWidth="1"/>
    <col min="7426" max="7426" width="26.5703125" style="198" customWidth="1"/>
    <col min="7427" max="7427" width="22.7109375" style="198" bestFit="1" customWidth="1"/>
    <col min="7428" max="7429" width="33" style="198" bestFit="1" customWidth="1"/>
    <col min="7430" max="7430" width="22.7109375" style="198" bestFit="1" customWidth="1"/>
    <col min="7431" max="7431" width="33" style="198" bestFit="1" customWidth="1"/>
    <col min="7432" max="7432" width="25.7109375" style="198" customWidth="1"/>
    <col min="7433" max="7434" width="16.7109375" style="198" customWidth="1"/>
    <col min="7435" max="7435" width="26.7109375" style="198" customWidth="1"/>
    <col min="7436" max="7675" width="9.28515625" style="198"/>
    <col min="7676" max="7676" width="71" style="198" customWidth="1"/>
    <col min="7677" max="7677" width="22.7109375" style="198" bestFit="1" customWidth="1"/>
    <col min="7678" max="7678" width="33" style="198" bestFit="1" customWidth="1"/>
    <col min="7679" max="7679" width="26.5703125" style="198" bestFit="1" customWidth="1"/>
    <col min="7680" max="7680" width="22.7109375" style="198" bestFit="1" customWidth="1"/>
    <col min="7681" max="7681" width="33" style="198" bestFit="1" customWidth="1"/>
    <col min="7682" max="7682" width="26.5703125" style="198" customWidth="1"/>
    <col min="7683" max="7683" width="22.7109375" style="198" bestFit="1" customWidth="1"/>
    <col min="7684" max="7685" width="33" style="198" bestFit="1" customWidth="1"/>
    <col min="7686" max="7686" width="22.7109375" style="198" bestFit="1" customWidth="1"/>
    <col min="7687" max="7687" width="33" style="198" bestFit="1" customWidth="1"/>
    <col min="7688" max="7688" width="25.7109375" style="198" customWidth="1"/>
    <col min="7689" max="7690" width="16.7109375" style="198" customWidth="1"/>
    <col min="7691" max="7691" width="26.7109375" style="198" customWidth="1"/>
    <col min="7692" max="7931" width="9.28515625" style="198"/>
    <col min="7932" max="7932" width="71" style="198" customWidth="1"/>
    <col min="7933" max="7933" width="22.7109375" style="198" bestFit="1" customWidth="1"/>
    <col min="7934" max="7934" width="33" style="198" bestFit="1" customWidth="1"/>
    <col min="7935" max="7935" width="26.5703125" style="198" bestFit="1" customWidth="1"/>
    <col min="7936" max="7936" width="22.7109375" style="198" bestFit="1" customWidth="1"/>
    <col min="7937" max="7937" width="33" style="198" bestFit="1" customWidth="1"/>
    <col min="7938" max="7938" width="26.5703125" style="198" customWidth="1"/>
    <col min="7939" max="7939" width="22.7109375" style="198" bestFit="1" customWidth="1"/>
    <col min="7940" max="7941" width="33" style="198" bestFit="1" customWidth="1"/>
    <col min="7942" max="7942" width="22.7109375" style="198" bestFit="1" customWidth="1"/>
    <col min="7943" max="7943" width="33" style="198" bestFit="1" customWidth="1"/>
    <col min="7944" max="7944" width="25.7109375" style="198" customWidth="1"/>
    <col min="7945" max="7946" width="16.7109375" style="198" customWidth="1"/>
    <col min="7947" max="7947" width="26.7109375" style="198" customWidth="1"/>
    <col min="7948" max="8187" width="9.28515625" style="198"/>
    <col min="8188" max="8188" width="71" style="198" customWidth="1"/>
    <col min="8189" max="8189" width="22.7109375" style="198" bestFit="1" customWidth="1"/>
    <col min="8190" max="8190" width="33" style="198" bestFit="1" customWidth="1"/>
    <col min="8191" max="8191" width="26.5703125" style="198" bestFit="1" customWidth="1"/>
    <col min="8192" max="8192" width="22.7109375" style="198" bestFit="1" customWidth="1"/>
    <col min="8193" max="8193" width="33" style="198" bestFit="1" customWidth="1"/>
    <col min="8194" max="8194" width="26.5703125" style="198" customWidth="1"/>
    <col min="8195" max="8195" width="22.7109375" style="198" bestFit="1" customWidth="1"/>
    <col min="8196" max="8197" width="33" style="198" bestFit="1" customWidth="1"/>
    <col min="8198" max="8198" width="22.7109375" style="198" bestFit="1" customWidth="1"/>
    <col min="8199" max="8199" width="33" style="198" bestFit="1" customWidth="1"/>
    <col min="8200" max="8200" width="25.7109375" style="198" customWidth="1"/>
    <col min="8201" max="8202" width="16.7109375" style="198" customWidth="1"/>
    <col min="8203" max="8203" width="26.7109375" style="198" customWidth="1"/>
    <col min="8204" max="8443" width="9.28515625" style="198"/>
    <col min="8444" max="8444" width="71" style="198" customWidth="1"/>
    <col min="8445" max="8445" width="22.7109375" style="198" bestFit="1" customWidth="1"/>
    <col min="8446" max="8446" width="33" style="198" bestFit="1" customWidth="1"/>
    <col min="8447" max="8447" width="26.5703125" style="198" bestFit="1" customWidth="1"/>
    <col min="8448" max="8448" width="22.7109375" style="198" bestFit="1" customWidth="1"/>
    <col min="8449" max="8449" width="33" style="198" bestFit="1" customWidth="1"/>
    <col min="8450" max="8450" width="26.5703125" style="198" customWidth="1"/>
    <col min="8451" max="8451" width="22.7109375" style="198" bestFit="1" customWidth="1"/>
    <col min="8452" max="8453" width="33" style="198" bestFit="1" customWidth="1"/>
    <col min="8454" max="8454" width="22.7109375" style="198" bestFit="1" customWidth="1"/>
    <col min="8455" max="8455" width="33" style="198" bestFit="1" customWidth="1"/>
    <col min="8456" max="8456" width="25.7109375" style="198" customWidth="1"/>
    <col min="8457" max="8458" width="16.7109375" style="198" customWidth="1"/>
    <col min="8459" max="8459" width="26.7109375" style="198" customWidth="1"/>
    <col min="8460" max="8699" width="9.28515625" style="198"/>
    <col min="8700" max="8700" width="71" style="198" customWidth="1"/>
    <col min="8701" max="8701" width="22.7109375" style="198" bestFit="1" customWidth="1"/>
    <col min="8702" max="8702" width="33" style="198" bestFit="1" customWidth="1"/>
    <col min="8703" max="8703" width="26.5703125" style="198" bestFit="1" customWidth="1"/>
    <col min="8704" max="8704" width="22.7109375" style="198" bestFit="1" customWidth="1"/>
    <col min="8705" max="8705" width="33" style="198" bestFit="1" customWidth="1"/>
    <col min="8706" max="8706" width="26.5703125" style="198" customWidth="1"/>
    <col min="8707" max="8707" width="22.7109375" style="198" bestFit="1" customWidth="1"/>
    <col min="8708" max="8709" width="33" style="198" bestFit="1" customWidth="1"/>
    <col min="8710" max="8710" width="22.7109375" style="198" bestFit="1" customWidth="1"/>
    <col min="8711" max="8711" width="33" style="198" bestFit="1" customWidth="1"/>
    <col min="8712" max="8712" width="25.7109375" style="198" customWidth="1"/>
    <col min="8713" max="8714" width="16.7109375" style="198" customWidth="1"/>
    <col min="8715" max="8715" width="26.7109375" style="198" customWidth="1"/>
    <col min="8716" max="8955" width="9.28515625" style="198"/>
    <col min="8956" max="8956" width="71" style="198" customWidth="1"/>
    <col min="8957" max="8957" width="22.7109375" style="198" bestFit="1" customWidth="1"/>
    <col min="8958" max="8958" width="33" style="198" bestFit="1" customWidth="1"/>
    <col min="8959" max="8959" width="26.5703125" style="198" bestFit="1" customWidth="1"/>
    <col min="8960" max="8960" width="22.7109375" style="198" bestFit="1" customWidth="1"/>
    <col min="8961" max="8961" width="33" style="198" bestFit="1" customWidth="1"/>
    <col min="8962" max="8962" width="26.5703125" style="198" customWidth="1"/>
    <col min="8963" max="8963" width="22.7109375" style="198" bestFit="1" customWidth="1"/>
    <col min="8964" max="8965" width="33" style="198" bestFit="1" customWidth="1"/>
    <col min="8966" max="8966" width="22.7109375" style="198" bestFit="1" customWidth="1"/>
    <col min="8967" max="8967" width="33" style="198" bestFit="1" customWidth="1"/>
    <col min="8968" max="8968" width="25.7109375" style="198" customWidth="1"/>
    <col min="8969" max="8970" width="16.7109375" style="198" customWidth="1"/>
    <col min="8971" max="8971" width="26.7109375" style="198" customWidth="1"/>
    <col min="8972" max="9211" width="9.28515625" style="198"/>
    <col min="9212" max="9212" width="71" style="198" customWidth="1"/>
    <col min="9213" max="9213" width="22.7109375" style="198" bestFit="1" customWidth="1"/>
    <col min="9214" max="9214" width="33" style="198" bestFit="1" customWidth="1"/>
    <col min="9215" max="9215" width="26.5703125" style="198" bestFit="1" customWidth="1"/>
    <col min="9216" max="9216" width="22.7109375" style="198" bestFit="1" customWidth="1"/>
    <col min="9217" max="9217" width="33" style="198" bestFit="1" customWidth="1"/>
    <col min="9218" max="9218" width="26.5703125" style="198" customWidth="1"/>
    <col min="9219" max="9219" width="22.7109375" style="198" bestFit="1" customWidth="1"/>
    <col min="9220" max="9221" width="33" style="198" bestFit="1" customWidth="1"/>
    <col min="9222" max="9222" width="22.7109375" style="198" bestFit="1" customWidth="1"/>
    <col min="9223" max="9223" width="33" style="198" bestFit="1" customWidth="1"/>
    <col min="9224" max="9224" width="25.7109375" style="198" customWidth="1"/>
    <col min="9225" max="9226" width="16.7109375" style="198" customWidth="1"/>
    <col min="9227" max="9227" width="26.7109375" style="198" customWidth="1"/>
    <col min="9228" max="9467" width="9.28515625" style="198"/>
    <col min="9468" max="9468" width="71" style="198" customWidth="1"/>
    <col min="9469" max="9469" width="22.7109375" style="198" bestFit="1" customWidth="1"/>
    <col min="9470" max="9470" width="33" style="198" bestFit="1" customWidth="1"/>
    <col min="9471" max="9471" width="26.5703125" style="198" bestFit="1" customWidth="1"/>
    <col min="9472" max="9472" width="22.7109375" style="198" bestFit="1" customWidth="1"/>
    <col min="9473" max="9473" width="33" style="198" bestFit="1" customWidth="1"/>
    <col min="9474" max="9474" width="26.5703125" style="198" customWidth="1"/>
    <col min="9475" max="9475" width="22.7109375" style="198" bestFit="1" customWidth="1"/>
    <col min="9476" max="9477" width="33" style="198" bestFit="1" customWidth="1"/>
    <col min="9478" max="9478" width="22.7109375" style="198" bestFit="1" customWidth="1"/>
    <col min="9479" max="9479" width="33" style="198" bestFit="1" customWidth="1"/>
    <col min="9480" max="9480" width="25.7109375" style="198" customWidth="1"/>
    <col min="9481" max="9482" width="16.7109375" style="198" customWidth="1"/>
    <col min="9483" max="9483" width="26.7109375" style="198" customWidth="1"/>
    <col min="9484" max="9723" width="9.28515625" style="198"/>
    <col min="9724" max="9724" width="71" style="198" customWidth="1"/>
    <col min="9725" max="9725" width="22.7109375" style="198" bestFit="1" customWidth="1"/>
    <col min="9726" max="9726" width="33" style="198" bestFit="1" customWidth="1"/>
    <col min="9727" max="9727" width="26.5703125" style="198" bestFit="1" customWidth="1"/>
    <col min="9728" max="9728" width="22.7109375" style="198" bestFit="1" customWidth="1"/>
    <col min="9729" max="9729" width="33" style="198" bestFit="1" customWidth="1"/>
    <col min="9730" max="9730" width="26.5703125" style="198" customWidth="1"/>
    <col min="9731" max="9731" width="22.7109375" style="198" bestFit="1" customWidth="1"/>
    <col min="9732" max="9733" width="33" style="198" bestFit="1" customWidth="1"/>
    <col min="9734" max="9734" width="22.7109375" style="198" bestFit="1" customWidth="1"/>
    <col min="9735" max="9735" width="33" style="198" bestFit="1" customWidth="1"/>
    <col min="9736" max="9736" width="25.7109375" style="198" customWidth="1"/>
    <col min="9737" max="9738" width="16.7109375" style="198" customWidth="1"/>
    <col min="9739" max="9739" width="26.7109375" style="198" customWidth="1"/>
    <col min="9740" max="9979" width="9.28515625" style="198"/>
    <col min="9980" max="9980" width="71" style="198" customWidth="1"/>
    <col min="9981" max="9981" width="22.7109375" style="198" bestFit="1" customWidth="1"/>
    <col min="9982" max="9982" width="33" style="198" bestFit="1" customWidth="1"/>
    <col min="9983" max="9983" width="26.5703125" style="198" bestFit="1" customWidth="1"/>
    <col min="9984" max="9984" width="22.7109375" style="198" bestFit="1" customWidth="1"/>
    <col min="9985" max="9985" width="33" style="198" bestFit="1" customWidth="1"/>
    <col min="9986" max="9986" width="26.5703125" style="198" customWidth="1"/>
    <col min="9987" max="9987" width="22.7109375" style="198" bestFit="1" customWidth="1"/>
    <col min="9988" max="9989" width="33" style="198" bestFit="1" customWidth="1"/>
    <col min="9990" max="9990" width="22.7109375" style="198" bestFit="1" customWidth="1"/>
    <col min="9991" max="9991" width="33" style="198" bestFit="1" customWidth="1"/>
    <col min="9992" max="9992" width="25.7109375" style="198" customWidth="1"/>
    <col min="9993" max="9994" width="16.7109375" style="198" customWidth="1"/>
    <col min="9995" max="9995" width="26.7109375" style="198" customWidth="1"/>
    <col min="9996" max="10235" width="9.28515625" style="198"/>
    <col min="10236" max="10236" width="71" style="198" customWidth="1"/>
    <col min="10237" max="10237" width="22.7109375" style="198" bestFit="1" customWidth="1"/>
    <col min="10238" max="10238" width="33" style="198" bestFit="1" customWidth="1"/>
    <col min="10239" max="10239" width="26.5703125" style="198" bestFit="1" customWidth="1"/>
    <col min="10240" max="10240" width="22.7109375" style="198" bestFit="1" customWidth="1"/>
    <col min="10241" max="10241" width="33" style="198" bestFit="1" customWidth="1"/>
    <col min="10242" max="10242" width="26.5703125" style="198" customWidth="1"/>
    <col min="10243" max="10243" width="22.7109375" style="198" bestFit="1" customWidth="1"/>
    <col min="10244" max="10245" width="33" style="198" bestFit="1" customWidth="1"/>
    <col min="10246" max="10246" width="22.7109375" style="198" bestFit="1" customWidth="1"/>
    <col min="10247" max="10247" width="33" style="198" bestFit="1" customWidth="1"/>
    <col min="10248" max="10248" width="25.7109375" style="198" customWidth="1"/>
    <col min="10249" max="10250" width="16.7109375" style="198" customWidth="1"/>
    <col min="10251" max="10251" width="26.7109375" style="198" customWidth="1"/>
    <col min="10252" max="10491" width="9.28515625" style="198"/>
    <col min="10492" max="10492" width="71" style="198" customWidth="1"/>
    <col min="10493" max="10493" width="22.7109375" style="198" bestFit="1" customWidth="1"/>
    <col min="10494" max="10494" width="33" style="198" bestFit="1" customWidth="1"/>
    <col min="10495" max="10495" width="26.5703125" style="198" bestFit="1" customWidth="1"/>
    <col min="10496" max="10496" width="22.7109375" style="198" bestFit="1" customWidth="1"/>
    <col min="10497" max="10497" width="33" style="198" bestFit="1" customWidth="1"/>
    <col min="10498" max="10498" width="26.5703125" style="198" customWidth="1"/>
    <col min="10499" max="10499" width="22.7109375" style="198" bestFit="1" customWidth="1"/>
    <col min="10500" max="10501" width="33" style="198" bestFit="1" customWidth="1"/>
    <col min="10502" max="10502" width="22.7109375" style="198" bestFit="1" customWidth="1"/>
    <col min="10503" max="10503" width="33" style="198" bestFit="1" customWidth="1"/>
    <col min="10504" max="10504" width="25.7109375" style="198" customWidth="1"/>
    <col min="10505" max="10506" width="16.7109375" style="198" customWidth="1"/>
    <col min="10507" max="10507" width="26.7109375" style="198" customWidth="1"/>
    <col min="10508" max="10747" width="9.28515625" style="198"/>
    <col min="10748" max="10748" width="71" style="198" customWidth="1"/>
    <col min="10749" max="10749" width="22.7109375" style="198" bestFit="1" customWidth="1"/>
    <col min="10750" max="10750" width="33" style="198" bestFit="1" customWidth="1"/>
    <col min="10751" max="10751" width="26.5703125" style="198" bestFit="1" customWidth="1"/>
    <col min="10752" max="10752" width="22.7109375" style="198" bestFit="1" customWidth="1"/>
    <col min="10753" max="10753" width="33" style="198" bestFit="1" customWidth="1"/>
    <col min="10754" max="10754" width="26.5703125" style="198" customWidth="1"/>
    <col min="10755" max="10755" width="22.7109375" style="198" bestFit="1" customWidth="1"/>
    <col min="10756" max="10757" width="33" style="198" bestFit="1" customWidth="1"/>
    <col min="10758" max="10758" width="22.7109375" style="198" bestFit="1" customWidth="1"/>
    <col min="10759" max="10759" width="33" style="198" bestFit="1" customWidth="1"/>
    <col min="10760" max="10760" width="25.7109375" style="198" customWidth="1"/>
    <col min="10761" max="10762" width="16.7109375" style="198" customWidth="1"/>
    <col min="10763" max="10763" width="26.7109375" style="198" customWidth="1"/>
    <col min="10764" max="11003" width="9.28515625" style="198"/>
    <col min="11004" max="11004" width="71" style="198" customWidth="1"/>
    <col min="11005" max="11005" width="22.7109375" style="198" bestFit="1" customWidth="1"/>
    <col min="11006" max="11006" width="33" style="198" bestFit="1" customWidth="1"/>
    <col min="11007" max="11007" width="26.5703125" style="198" bestFit="1" customWidth="1"/>
    <col min="11008" max="11008" width="22.7109375" style="198" bestFit="1" customWidth="1"/>
    <col min="11009" max="11009" width="33" style="198" bestFit="1" customWidth="1"/>
    <col min="11010" max="11010" width="26.5703125" style="198" customWidth="1"/>
    <col min="11011" max="11011" width="22.7109375" style="198" bestFit="1" customWidth="1"/>
    <col min="11012" max="11013" width="33" style="198" bestFit="1" customWidth="1"/>
    <col min="11014" max="11014" width="22.7109375" style="198" bestFit="1" customWidth="1"/>
    <col min="11015" max="11015" width="33" style="198" bestFit="1" customWidth="1"/>
    <col min="11016" max="11016" width="25.7109375" style="198" customWidth="1"/>
    <col min="11017" max="11018" width="16.7109375" style="198" customWidth="1"/>
    <col min="11019" max="11019" width="26.7109375" style="198" customWidth="1"/>
    <col min="11020" max="11259" width="9.28515625" style="198"/>
    <col min="11260" max="11260" width="71" style="198" customWidth="1"/>
    <col min="11261" max="11261" width="22.7109375" style="198" bestFit="1" customWidth="1"/>
    <col min="11262" max="11262" width="33" style="198" bestFit="1" customWidth="1"/>
    <col min="11263" max="11263" width="26.5703125" style="198" bestFit="1" customWidth="1"/>
    <col min="11264" max="11264" width="22.7109375" style="198" bestFit="1" customWidth="1"/>
    <col min="11265" max="11265" width="33" style="198" bestFit="1" customWidth="1"/>
    <col min="11266" max="11266" width="26.5703125" style="198" customWidth="1"/>
    <col min="11267" max="11267" width="22.7109375" style="198" bestFit="1" customWidth="1"/>
    <col min="11268" max="11269" width="33" style="198" bestFit="1" customWidth="1"/>
    <col min="11270" max="11270" width="22.7109375" style="198" bestFit="1" customWidth="1"/>
    <col min="11271" max="11271" width="33" style="198" bestFit="1" customWidth="1"/>
    <col min="11272" max="11272" width="25.7109375" style="198" customWidth="1"/>
    <col min="11273" max="11274" width="16.7109375" style="198" customWidth="1"/>
    <col min="11275" max="11275" width="26.7109375" style="198" customWidth="1"/>
    <col min="11276" max="11515" width="9.28515625" style="198"/>
    <col min="11516" max="11516" width="71" style="198" customWidth="1"/>
    <col min="11517" max="11517" width="22.7109375" style="198" bestFit="1" customWidth="1"/>
    <col min="11518" max="11518" width="33" style="198" bestFit="1" customWidth="1"/>
    <col min="11519" max="11519" width="26.5703125" style="198" bestFit="1" customWidth="1"/>
    <col min="11520" max="11520" width="22.7109375" style="198" bestFit="1" customWidth="1"/>
    <col min="11521" max="11521" width="33" style="198" bestFit="1" customWidth="1"/>
    <col min="11522" max="11522" width="26.5703125" style="198" customWidth="1"/>
    <col min="11523" max="11523" width="22.7109375" style="198" bestFit="1" customWidth="1"/>
    <col min="11524" max="11525" width="33" style="198" bestFit="1" customWidth="1"/>
    <col min="11526" max="11526" width="22.7109375" style="198" bestFit="1" customWidth="1"/>
    <col min="11527" max="11527" width="33" style="198" bestFit="1" customWidth="1"/>
    <col min="11528" max="11528" width="25.7109375" style="198" customWidth="1"/>
    <col min="11529" max="11530" width="16.7109375" style="198" customWidth="1"/>
    <col min="11531" max="11531" width="26.7109375" style="198" customWidth="1"/>
    <col min="11532" max="11771" width="9.28515625" style="198"/>
    <col min="11772" max="11772" width="71" style="198" customWidth="1"/>
    <col min="11773" max="11773" width="22.7109375" style="198" bestFit="1" customWidth="1"/>
    <col min="11774" max="11774" width="33" style="198" bestFit="1" customWidth="1"/>
    <col min="11775" max="11775" width="26.5703125" style="198" bestFit="1" customWidth="1"/>
    <col min="11776" max="11776" width="22.7109375" style="198" bestFit="1" customWidth="1"/>
    <col min="11777" max="11777" width="33" style="198" bestFit="1" customWidth="1"/>
    <col min="11778" max="11778" width="26.5703125" style="198" customWidth="1"/>
    <col min="11779" max="11779" width="22.7109375" style="198" bestFit="1" customWidth="1"/>
    <col min="11780" max="11781" width="33" style="198" bestFit="1" customWidth="1"/>
    <col min="11782" max="11782" width="22.7109375" style="198" bestFit="1" customWidth="1"/>
    <col min="11783" max="11783" width="33" style="198" bestFit="1" customWidth="1"/>
    <col min="11784" max="11784" width="25.7109375" style="198" customWidth="1"/>
    <col min="11785" max="11786" width="16.7109375" style="198" customWidth="1"/>
    <col min="11787" max="11787" width="26.7109375" style="198" customWidth="1"/>
    <col min="11788" max="12027" width="9.28515625" style="198"/>
    <col min="12028" max="12028" width="71" style="198" customWidth="1"/>
    <col min="12029" max="12029" width="22.7109375" style="198" bestFit="1" customWidth="1"/>
    <col min="12030" max="12030" width="33" style="198" bestFit="1" customWidth="1"/>
    <col min="12031" max="12031" width="26.5703125" style="198" bestFit="1" customWidth="1"/>
    <col min="12032" max="12032" width="22.7109375" style="198" bestFit="1" customWidth="1"/>
    <col min="12033" max="12033" width="33" style="198" bestFit="1" customWidth="1"/>
    <col min="12034" max="12034" width="26.5703125" style="198" customWidth="1"/>
    <col min="12035" max="12035" width="22.7109375" style="198" bestFit="1" customWidth="1"/>
    <col min="12036" max="12037" width="33" style="198" bestFit="1" customWidth="1"/>
    <col min="12038" max="12038" width="22.7109375" style="198" bestFit="1" customWidth="1"/>
    <col min="12039" max="12039" width="33" style="198" bestFit="1" customWidth="1"/>
    <col min="12040" max="12040" width="25.7109375" style="198" customWidth="1"/>
    <col min="12041" max="12042" width="16.7109375" style="198" customWidth="1"/>
    <col min="12043" max="12043" width="26.7109375" style="198" customWidth="1"/>
    <col min="12044" max="12283" width="9.28515625" style="198"/>
    <col min="12284" max="12284" width="71" style="198" customWidth="1"/>
    <col min="12285" max="12285" width="22.7109375" style="198" bestFit="1" customWidth="1"/>
    <col min="12286" max="12286" width="33" style="198" bestFit="1" customWidth="1"/>
    <col min="12287" max="12287" width="26.5703125" style="198" bestFit="1" customWidth="1"/>
    <col min="12288" max="12288" width="22.7109375" style="198" bestFit="1" customWidth="1"/>
    <col min="12289" max="12289" width="33" style="198" bestFit="1" customWidth="1"/>
    <col min="12290" max="12290" width="26.5703125" style="198" customWidth="1"/>
    <col min="12291" max="12291" width="22.7109375" style="198" bestFit="1" customWidth="1"/>
    <col min="12292" max="12293" width="33" style="198" bestFit="1" customWidth="1"/>
    <col min="12294" max="12294" width="22.7109375" style="198" bestFit="1" customWidth="1"/>
    <col min="12295" max="12295" width="33" style="198" bestFit="1" customWidth="1"/>
    <col min="12296" max="12296" width="25.7109375" style="198" customWidth="1"/>
    <col min="12297" max="12298" width="16.7109375" style="198" customWidth="1"/>
    <col min="12299" max="12299" width="26.7109375" style="198" customWidth="1"/>
    <col min="12300" max="12539" width="9.28515625" style="198"/>
    <col min="12540" max="12540" width="71" style="198" customWidth="1"/>
    <col min="12541" max="12541" width="22.7109375" style="198" bestFit="1" customWidth="1"/>
    <col min="12542" max="12542" width="33" style="198" bestFit="1" customWidth="1"/>
    <col min="12543" max="12543" width="26.5703125" style="198" bestFit="1" customWidth="1"/>
    <col min="12544" max="12544" width="22.7109375" style="198" bestFit="1" customWidth="1"/>
    <col min="12545" max="12545" width="33" style="198" bestFit="1" customWidth="1"/>
    <col min="12546" max="12546" width="26.5703125" style="198" customWidth="1"/>
    <col min="12547" max="12547" width="22.7109375" style="198" bestFit="1" customWidth="1"/>
    <col min="12548" max="12549" width="33" style="198" bestFit="1" customWidth="1"/>
    <col min="12550" max="12550" width="22.7109375" style="198" bestFit="1" customWidth="1"/>
    <col min="12551" max="12551" width="33" style="198" bestFit="1" customWidth="1"/>
    <col min="12552" max="12552" width="25.7109375" style="198" customWidth="1"/>
    <col min="12553" max="12554" width="16.7109375" style="198" customWidth="1"/>
    <col min="12555" max="12555" width="26.7109375" style="198" customWidth="1"/>
    <col min="12556" max="12795" width="9.28515625" style="198"/>
    <col min="12796" max="12796" width="71" style="198" customWidth="1"/>
    <col min="12797" max="12797" width="22.7109375" style="198" bestFit="1" customWidth="1"/>
    <col min="12798" max="12798" width="33" style="198" bestFit="1" customWidth="1"/>
    <col min="12799" max="12799" width="26.5703125" style="198" bestFit="1" customWidth="1"/>
    <col min="12800" max="12800" width="22.7109375" style="198" bestFit="1" customWidth="1"/>
    <col min="12801" max="12801" width="33" style="198" bestFit="1" customWidth="1"/>
    <col min="12802" max="12802" width="26.5703125" style="198" customWidth="1"/>
    <col min="12803" max="12803" width="22.7109375" style="198" bestFit="1" customWidth="1"/>
    <col min="12804" max="12805" width="33" style="198" bestFit="1" customWidth="1"/>
    <col min="12806" max="12806" width="22.7109375" style="198" bestFit="1" customWidth="1"/>
    <col min="12807" max="12807" width="33" style="198" bestFit="1" customWidth="1"/>
    <col min="12808" max="12808" width="25.7109375" style="198" customWidth="1"/>
    <col min="12809" max="12810" width="16.7109375" style="198" customWidth="1"/>
    <col min="12811" max="12811" width="26.7109375" style="198" customWidth="1"/>
    <col min="12812" max="13051" width="9.28515625" style="198"/>
    <col min="13052" max="13052" width="71" style="198" customWidth="1"/>
    <col min="13053" max="13053" width="22.7109375" style="198" bestFit="1" customWidth="1"/>
    <col min="13054" max="13054" width="33" style="198" bestFit="1" customWidth="1"/>
    <col min="13055" max="13055" width="26.5703125" style="198" bestFit="1" customWidth="1"/>
    <col min="13056" max="13056" width="22.7109375" style="198" bestFit="1" customWidth="1"/>
    <col min="13057" max="13057" width="33" style="198" bestFit="1" customWidth="1"/>
    <col min="13058" max="13058" width="26.5703125" style="198" customWidth="1"/>
    <col min="13059" max="13059" width="22.7109375" style="198" bestFit="1" customWidth="1"/>
    <col min="13060" max="13061" width="33" style="198" bestFit="1" customWidth="1"/>
    <col min="13062" max="13062" width="22.7109375" style="198" bestFit="1" customWidth="1"/>
    <col min="13063" max="13063" width="33" style="198" bestFit="1" customWidth="1"/>
    <col min="13064" max="13064" width="25.7109375" style="198" customWidth="1"/>
    <col min="13065" max="13066" width="16.7109375" style="198" customWidth="1"/>
    <col min="13067" max="13067" width="26.7109375" style="198" customWidth="1"/>
    <col min="13068" max="13307" width="9.28515625" style="198"/>
    <col min="13308" max="13308" width="71" style="198" customWidth="1"/>
    <col min="13309" max="13309" width="22.7109375" style="198" bestFit="1" customWidth="1"/>
    <col min="13310" max="13310" width="33" style="198" bestFit="1" customWidth="1"/>
    <col min="13311" max="13311" width="26.5703125" style="198" bestFit="1" customWidth="1"/>
    <col min="13312" max="13312" width="22.7109375" style="198" bestFit="1" customWidth="1"/>
    <col min="13313" max="13313" width="33" style="198" bestFit="1" customWidth="1"/>
    <col min="13314" max="13314" width="26.5703125" style="198" customWidth="1"/>
    <col min="13315" max="13315" width="22.7109375" style="198" bestFit="1" customWidth="1"/>
    <col min="13316" max="13317" width="33" style="198" bestFit="1" customWidth="1"/>
    <col min="13318" max="13318" width="22.7109375" style="198" bestFit="1" customWidth="1"/>
    <col min="13319" max="13319" width="33" style="198" bestFit="1" customWidth="1"/>
    <col min="13320" max="13320" width="25.7109375" style="198" customWidth="1"/>
    <col min="13321" max="13322" width="16.7109375" style="198" customWidth="1"/>
    <col min="13323" max="13323" width="26.7109375" style="198" customWidth="1"/>
    <col min="13324" max="13563" width="9.28515625" style="198"/>
    <col min="13564" max="13564" width="71" style="198" customWidth="1"/>
    <col min="13565" max="13565" width="22.7109375" style="198" bestFit="1" customWidth="1"/>
    <col min="13566" max="13566" width="33" style="198" bestFit="1" customWidth="1"/>
    <col min="13567" max="13567" width="26.5703125" style="198" bestFit="1" customWidth="1"/>
    <col min="13568" max="13568" width="22.7109375" style="198" bestFit="1" customWidth="1"/>
    <col min="13569" max="13569" width="33" style="198" bestFit="1" customWidth="1"/>
    <col min="13570" max="13570" width="26.5703125" style="198" customWidth="1"/>
    <col min="13571" max="13571" width="22.7109375" style="198" bestFit="1" customWidth="1"/>
    <col min="13572" max="13573" width="33" style="198" bestFit="1" customWidth="1"/>
    <col min="13574" max="13574" width="22.7109375" style="198" bestFit="1" customWidth="1"/>
    <col min="13575" max="13575" width="33" style="198" bestFit="1" customWidth="1"/>
    <col min="13576" max="13576" width="25.7109375" style="198" customWidth="1"/>
    <col min="13577" max="13578" width="16.7109375" style="198" customWidth="1"/>
    <col min="13579" max="13579" width="26.7109375" style="198" customWidth="1"/>
    <col min="13580" max="13819" width="9.28515625" style="198"/>
    <col min="13820" max="13820" width="71" style="198" customWidth="1"/>
    <col min="13821" max="13821" width="22.7109375" style="198" bestFit="1" customWidth="1"/>
    <col min="13822" max="13822" width="33" style="198" bestFit="1" customWidth="1"/>
    <col min="13823" max="13823" width="26.5703125" style="198" bestFit="1" customWidth="1"/>
    <col min="13824" max="13824" width="22.7109375" style="198" bestFit="1" customWidth="1"/>
    <col min="13825" max="13825" width="33" style="198" bestFit="1" customWidth="1"/>
    <col min="13826" max="13826" width="26.5703125" style="198" customWidth="1"/>
    <col min="13827" max="13827" width="22.7109375" style="198" bestFit="1" customWidth="1"/>
    <col min="13828" max="13829" width="33" style="198" bestFit="1" customWidth="1"/>
    <col min="13830" max="13830" width="22.7109375" style="198" bestFit="1" customWidth="1"/>
    <col min="13831" max="13831" width="33" style="198" bestFit="1" customWidth="1"/>
    <col min="13832" max="13832" width="25.7109375" style="198" customWidth="1"/>
    <col min="13833" max="13834" width="16.7109375" style="198" customWidth="1"/>
    <col min="13835" max="13835" width="26.7109375" style="198" customWidth="1"/>
    <col min="13836" max="14075" width="9.28515625" style="198"/>
    <col min="14076" max="14076" width="71" style="198" customWidth="1"/>
    <col min="14077" max="14077" width="22.7109375" style="198" bestFit="1" customWidth="1"/>
    <col min="14078" max="14078" width="33" style="198" bestFit="1" customWidth="1"/>
    <col min="14079" max="14079" width="26.5703125" style="198" bestFit="1" customWidth="1"/>
    <col min="14080" max="14080" width="22.7109375" style="198" bestFit="1" customWidth="1"/>
    <col min="14081" max="14081" width="33" style="198" bestFit="1" customWidth="1"/>
    <col min="14082" max="14082" width="26.5703125" style="198" customWidth="1"/>
    <col min="14083" max="14083" width="22.7109375" style="198" bestFit="1" customWidth="1"/>
    <col min="14084" max="14085" width="33" style="198" bestFit="1" customWidth="1"/>
    <col min="14086" max="14086" width="22.7109375" style="198" bestFit="1" customWidth="1"/>
    <col min="14087" max="14087" width="33" style="198" bestFit="1" customWidth="1"/>
    <col min="14088" max="14088" width="25.7109375" style="198" customWidth="1"/>
    <col min="14089" max="14090" width="16.7109375" style="198" customWidth="1"/>
    <col min="14091" max="14091" width="26.7109375" style="198" customWidth="1"/>
    <col min="14092" max="14331" width="9.28515625" style="198"/>
    <col min="14332" max="14332" width="71" style="198" customWidth="1"/>
    <col min="14333" max="14333" width="22.7109375" style="198" bestFit="1" customWidth="1"/>
    <col min="14334" max="14334" width="33" style="198" bestFit="1" customWidth="1"/>
    <col min="14335" max="14335" width="26.5703125" style="198" bestFit="1" customWidth="1"/>
    <col min="14336" max="14336" width="22.7109375" style="198" bestFit="1" customWidth="1"/>
    <col min="14337" max="14337" width="33" style="198" bestFit="1" customWidth="1"/>
    <col min="14338" max="14338" width="26.5703125" style="198" customWidth="1"/>
    <col min="14339" max="14339" width="22.7109375" style="198" bestFit="1" customWidth="1"/>
    <col min="14340" max="14341" width="33" style="198" bestFit="1" customWidth="1"/>
    <col min="14342" max="14342" width="22.7109375" style="198" bestFit="1" customWidth="1"/>
    <col min="14343" max="14343" width="33" style="198" bestFit="1" customWidth="1"/>
    <col min="14344" max="14344" width="25.7109375" style="198" customWidth="1"/>
    <col min="14345" max="14346" width="16.7109375" style="198" customWidth="1"/>
    <col min="14347" max="14347" width="26.7109375" style="198" customWidth="1"/>
    <col min="14348" max="14587" width="9.28515625" style="198"/>
    <col min="14588" max="14588" width="71" style="198" customWidth="1"/>
    <col min="14589" max="14589" width="22.7109375" style="198" bestFit="1" customWidth="1"/>
    <col min="14590" max="14590" width="33" style="198" bestFit="1" customWidth="1"/>
    <col min="14591" max="14591" width="26.5703125" style="198" bestFit="1" customWidth="1"/>
    <col min="14592" max="14592" width="22.7109375" style="198" bestFit="1" customWidth="1"/>
    <col min="14593" max="14593" width="33" style="198" bestFit="1" customWidth="1"/>
    <col min="14594" max="14594" width="26.5703125" style="198" customWidth="1"/>
    <col min="14595" max="14595" width="22.7109375" style="198" bestFit="1" customWidth="1"/>
    <col min="14596" max="14597" width="33" style="198" bestFit="1" customWidth="1"/>
    <col min="14598" max="14598" width="22.7109375" style="198" bestFit="1" customWidth="1"/>
    <col min="14599" max="14599" width="33" style="198" bestFit="1" customWidth="1"/>
    <col min="14600" max="14600" width="25.7109375" style="198" customWidth="1"/>
    <col min="14601" max="14602" width="16.7109375" style="198" customWidth="1"/>
    <col min="14603" max="14603" width="26.7109375" style="198" customWidth="1"/>
    <col min="14604" max="14843" width="9.28515625" style="198"/>
    <col min="14844" max="14844" width="71" style="198" customWidth="1"/>
    <col min="14845" max="14845" width="22.7109375" style="198" bestFit="1" customWidth="1"/>
    <col min="14846" max="14846" width="33" style="198" bestFit="1" customWidth="1"/>
    <col min="14847" max="14847" width="26.5703125" style="198" bestFit="1" customWidth="1"/>
    <col min="14848" max="14848" width="22.7109375" style="198" bestFit="1" customWidth="1"/>
    <col min="14849" max="14849" width="33" style="198" bestFit="1" customWidth="1"/>
    <col min="14850" max="14850" width="26.5703125" style="198" customWidth="1"/>
    <col min="14851" max="14851" width="22.7109375" style="198" bestFit="1" customWidth="1"/>
    <col min="14852" max="14853" width="33" style="198" bestFit="1" customWidth="1"/>
    <col min="14854" max="14854" width="22.7109375" style="198" bestFit="1" customWidth="1"/>
    <col min="14855" max="14855" width="33" style="198" bestFit="1" customWidth="1"/>
    <col min="14856" max="14856" width="25.7109375" style="198" customWidth="1"/>
    <col min="14857" max="14858" width="16.7109375" style="198" customWidth="1"/>
    <col min="14859" max="14859" width="26.7109375" style="198" customWidth="1"/>
    <col min="14860" max="15099" width="9.28515625" style="198"/>
    <col min="15100" max="15100" width="71" style="198" customWidth="1"/>
    <col min="15101" max="15101" width="22.7109375" style="198" bestFit="1" customWidth="1"/>
    <col min="15102" max="15102" width="33" style="198" bestFit="1" customWidth="1"/>
    <col min="15103" max="15103" width="26.5703125" style="198" bestFit="1" customWidth="1"/>
    <col min="15104" max="15104" width="22.7109375" style="198" bestFit="1" customWidth="1"/>
    <col min="15105" max="15105" width="33" style="198" bestFit="1" customWidth="1"/>
    <col min="15106" max="15106" width="26.5703125" style="198" customWidth="1"/>
    <col min="15107" max="15107" width="22.7109375" style="198" bestFit="1" customWidth="1"/>
    <col min="15108" max="15109" width="33" style="198" bestFit="1" customWidth="1"/>
    <col min="15110" max="15110" width="22.7109375" style="198" bestFit="1" customWidth="1"/>
    <col min="15111" max="15111" width="33" style="198" bestFit="1" customWidth="1"/>
    <col min="15112" max="15112" width="25.7109375" style="198" customWidth="1"/>
    <col min="15113" max="15114" width="16.7109375" style="198" customWidth="1"/>
    <col min="15115" max="15115" width="26.7109375" style="198" customWidth="1"/>
    <col min="15116" max="15355" width="9.28515625" style="198"/>
    <col min="15356" max="15356" width="71" style="198" customWidth="1"/>
    <col min="15357" max="15357" width="22.7109375" style="198" bestFit="1" customWidth="1"/>
    <col min="15358" max="15358" width="33" style="198" bestFit="1" customWidth="1"/>
    <col min="15359" max="15359" width="26.5703125" style="198" bestFit="1" customWidth="1"/>
    <col min="15360" max="15360" width="22.7109375" style="198" bestFit="1" customWidth="1"/>
    <col min="15361" max="15361" width="33" style="198" bestFit="1" customWidth="1"/>
    <col min="15362" max="15362" width="26.5703125" style="198" customWidth="1"/>
    <col min="15363" max="15363" width="22.7109375" style="198" bestFit="1" customWidth="1"/>
    <col min="15364" max="15365" width="33" style="198" bestFit="1" customWidth="1"/>
    <col min="15366" max="15366" width="22.7109375" style="198" bestFit="1" customWidth="1"/>
    <col min="15367" max="15367" width="33" style="198" bestFit="1" customWidth="1"/>
    <col min="15368" max="15368" width="25.7109375" style="198" customWidth="1"/>
    <col min="15369" max="15370" width="16.7109375" style="198" customWidth="1"/>
    <col min="15371" max="15371" width="26.7109375" style="198" customWidth="1"/>
    <col min="15372" max="15611" width="9.28515625" style="198"/>
    <col min="15612" max="15612" width="71" style="198" customWidth="1"/>
    <col min="15613" max="15613" width="22.7109375" style="198" bestFit="1" customWidth="1"/>
    <col min="15614" max="15614" width="33" style="198" bestFit="1" customWidth="1"/>
    <col min="15615" max="15615" width="26.5703125" style="198" bestFit="1" customWidth="1"/>
    <col min="15616" max="15616" width="22.7109375" style="198" bestFit="1" customWidth="1"/>
    <col min="15617" max="15617" width="33" style="198" bestFit="1" customWidth="1"/>
    <col min="15618" max="15618" width="26.5703125" style="198" customWidth="1"/>
    <col min="15619" max="15619" width="22.7109375" style="198" bestFit="1" customWidth="1"/>
    <col min="15620" max="15621" width="33" style="198" bestFit="1" customWidth="1"/>
    <col min="15622" max="15622" width="22.7109375" style="198" bestFit="1" customWidth="1"/>
    <col min="15623" max="15623" width="33" style="198" bestFit="1" customWidth="1"/>
    <col min="15624" max="15624" width="25.7109375" style="198" customWidth="1"/>
    <col min="15625" max="15626" width="16.7109375" style="198" customWidth="1"/>
    <col min="15627" max="15627" width="26.7109375" style="198" customWidth="1"/>
    <col min="15628" max="15867" width="9.28515625" style="198"/>
    <col min="15868" max="15868" width="71" style="198" customWidth="1"/>
    <col min="15869" max="15869" width="22.7109375" style="198" bestFit="1" customWidth="1"/>
    <col min="15870" max="15870" width="33" style="198" bestFit="1" customWidth="1"/>
    <col min="15871" max="15871" width="26.5703125" style="198" bestFit="1" customWidth="1"/>
    <col min="15872" max="15872" width="22.7109375" style="198" bestFit="1" customWidth="1"/>
    <col min="15873" max="15873" width="33" style="198" bestFit="1" customWidth="1"/>
    <col min="15874" max="15874" width="26.5703125" style="198" customWidth="1"/>
    <col min="15875" max="15875" width="22.7109375" style="198" bestFit="1" customWidth="1"/>
    <col min="15876" max="15877" width="33" style="198" bestFit="1" customWidth="1"/>
    <col min="15878" max="15878" width="22.7109375" style="198" bestFit="1" customWidth="1"/>
    <col min="15879" max="15879" width="33" style="198" bestFit="1" customWidth="1"/>
    <col min="15880" max="15880" width="25.7109375" style="198" customWidth="1"/>
    <col min="15881" max="15882" width="16.7109375" style="198" customWidth="1"/>
    <col min="15883" max="15883" width="26.7109375" style="198" customWidth="1"/>
    <col min="15884" max="16123" width="9.28515625" style="198"/>
    <col min="16124" max="16124" width="71" style="198" customWidth="1"/>
    <col min="16125" max="16125" width="22.7109375" style="198" bestFit="1" customWidth="1"/>
    <col min="16126" max="16126" width="33" style="198" bestFit="1" customWidth="1"/>
    <col min="16127" max="16127" width="26.5703125" style="198" bestFit="1" customWidth="1"/>
    <col min="16128" max="16128" width="22.7109375" style="198" bestFit="1" customWidth="1"/>
    <col min="16129" max="16129" width="33" style="198" bestFit="1" customWidth="1"/>
    <col min="16130" max="16130" width="26.5703125" style="198" customWidth="1"/>
    <col min="16131" max="16131" width="22.7109375" style="198" bestFit="1" customWidth="1"/>
    <col min="16132" max="16133" width="33" style="198" bestFit="1" customWidth="1"/>
    <col min="16134" max="16134" width="22.7109375" style="198" bestFit="1" customWidth="1"/>
    <col min="16135" max="16135" width="33" style="198" bestFit="1" customWidth="1"/>
    <col min="16136" max="16136" width="25.7109375" style="198" customWidth="1"/>
    <col min="16137" max="16138" width="16.7109375" style="198" customWidth="1"/>
    <col min="16139" max="16139" width="26.7109375" style="198" customWidth="1"/>
    <col min="16140" max="16384" width="9.28515625" style="198"/>
  </cols>
  <sheetData>
    <row r="2" spans="2:10">
      <c r="B2" s="219"/>
      <c r="C2" s="219"/>
      <c r="D2" s="219"/>
      <c r="E2" s="311" t="s">
        <v>787</v>
      </c>
      <c r="F2" s="219"/>
      <c r="H2" s="219"/>
      <c r="I2" s="219"/>
    </row>
    <row r="3" spans="2:10">
      <c r="B3" s="316"/>
      <c r="C3" s="316"/>
      <c r="D3" s="316"/>
      <c r="E3" s="315" t="s">
        <v>788</v>
      </c>
      <c r="F3" s="316"/>
      <c r="H3" s="316"/>
      <c r="I3" s="316"/>
    </row>
    <row r="4" spans="2:10">
      <c r="B4" s="219"/>
      <c r="C4" s="219"/>
      <c r="D4" s="219"/>
      <c r="E4" s="317" t="s">
        <v>844</v>
      </c>
      <c r="F4" s="219"/>
      <c r="H4" s="219"/>
      <c r="I4" s="219"/>
    </row>
    <row r="6" spans="2:10">
      <c r="B6" s="318" t="s">
        <v>845</v>
      </c>
      <c r="C6" s="318"/>
      <c r="D6" s="318"/>
      <c r="E6" s="318"/>
      <c r="F6" s="318"/>
      <c r="G6" s="318"/>
      <c r="H6" s="318"/>
    </row>
    <row r="7" spans="2:10">
      <c r="B7" s="318" t="s">
        <v>846</v>
      </c>
      <c r="C7" s="318"/>
      <c r="D7" s="318"/>
      <c r="E7" s="318"/>
      <c r="F7" s="318"/>
      <c r="G7" s="318"/>
      <c r="H7" s="318"/>
    </row>
    <row r="9" spans="2:10" ht="18" customHeight="1">
      <c r="B9" s="319"/>
      <c r="C9" s="1160" t="s">
        <v>847</v>
      </c>
      <c r="D9" s="1161"/>
      <c r="E9" s="1162"/>
      <c r="F9" s="1160" t="s">
        <v>848</v>
      </c>
      <c r="G9" s="1161"/>
      <c r="H9" s="1162"/>
    </row>
    <row r="10" spans="2:10" ht="55.15">
      <c r="B10" s="320"/>
      <c r="C10" s="321" t="s">
        <v>849</v>
      </c>
      <c r="D10" s="321" t="s">
        <v>850</v>
      </c>
      <c r="E10" s="321" t="s">
        <v>851</v>
      </c>
      <c r="F10" s="321" t="s">
        <v>852</v>
      </c>
      <c r="G10" s="321" t="s">
        <v>850</v>
      </c>
      <c r="H10" s="321" t="s">
        <v>851</v>
      </c>
    </row>
    <row r="11" spans="2:10">
      <c r="B11" s="322" t="s">
        <v>853</v>
      </c>
      <c r="C11" s="323"/>
      <c r="D11" s="323"/>
      <c r="E11" s="323"/>
      <c r="F11" s="323"/>
      <c r="G11" s="323"/>
      <c r="H11" s="323"/>
      <c r="I11" s="324"/>
    </row>
    <row r="12" spans="2:10">
      <c r="B12" s="212" t="s">
        <v>799</v>
      </c>
      <c r="C12" s="211"/>
      <c r="D12" s="214"/>
      <c r="E12" s="325"/>
      <c r="F12" s="211"/>
      <c r="G12" s="214"/>
      <c r="H12" s="214"/>
      <c r="I12" s="326"/>
    </row>
    <row r="13" spans="2:10">
      <c r="B13" s="212" t="s">
        <v>799</v>
      </c>
      <c r="C13" s="211"/>
      <c r="D13" s="213"/>
      <c r="E13" s="325"/>
      <c r="F13" s="211"/>
      <c r="G13" s="213"/>
      <c r="H13" s="214"/>
      <c r="I13" s="327"/>
    </row>
    <row r="14" spans="2:10">
      <c r="B14" s="328" t="s">
        <v>854</v>
      </c>
      <c r="C14" s="329"/>
      <c r="D14" s="330"/>
      <c r="E14" s="331"/>
      <c r="F14" s="329"/>
      <c r="G14" s="330"/>
      <c r="H14" s="330"/>
      <c r="I14" s="332"/>
    </row>
    <row r="15" spans="2:10">
      <c r="B15" s="212" t="s">
        <v>855</v>
      </c>
      <c r="C15" s="213"/>
      <c r="D15" s="213"/>
      <c r="E15" s="214"/>
      <c r="F15" s="213"/>
      <c r="G15" s="213"/>
      <c r="H15" s="213"/>
      <c r="I15" s="333"/>
    </row>
    <row r="16" spans="2:10">
      <c r="B16" s="334" t="s">
        <v>856</v>
      </c>
      <c r="C16" s="211"/>
      <c r="D16" s="213"/>
      <c r="E16" s="325"/>
      <c r="F16" s="211"/>
      <c r="G16" s="213"/>
      <c r="H16" s="213"/>
      <c r="I16" s="335"/>
      <c r="J16" s="336"/>
    </row>
    <row r="17" spans="2:11">
      <c r="B17" s="337" t="s">
        <v>857</v>
      </c>
      <c r="C17" s="211"/>
      <c r="D17" s="214"/>
      <c r="E17" s="325"/>
      <c r="F17" s="211"/>
      <c r="G17" s="214"/>
      <c r="H17" s="214"/>
      <c r="I17" s="338"/>
      <c r="J17" s="336"/>
    </row>
    <row r="18" spans="2:11">
      <c r="B18" s="334" t="s">
        <v>858</v>
      </c>
      <c r="C18" s="211"/>
      <c r="D18" s="214"/>
      <c r="E18" s="325"/>
      <c r="F18" s="211"/>
      <c r="G18" s="214"/>
      <c r="H18" s="214"/>
      <c r="I18" s="339"/>
      <c r="J18" s="336"/>
      <c r="K18" s="340"/>
    </row>
    <row r="19" spans="2:11">
      <c r="B19" s="328" t="s">
        <v>859</v>
      </c>
      <c r="C19" s="329"/>
      <c r="D19" s="330"/>
      <c r="E19" s="331"/>
      <c r="F19" s="329"/>
      <c r="G19" s="330"/>
      <c r="H19" s="330"/>
      <c r="I19" s="341"/>
      <c r="J19" s="336"/>
      <c r="K19" s="340"/>
    </row>
    <row r="20" spans="2:11" s="318" customFormat="1">
      <c r="B20" s="328" t="s">
        <v>860</v>
      </c>
      <c r="C20" s="342"/>
      <c r="D20" s="329"/>
      <c r="E20" s="329"/>
      <c r="F20" s="209"/>
      <c r="G20" s="329"/>
      <c r="H20" s="330"/>
      <c r="I20" s="343"/>
      <c r="J20" s="343"/>
    </row>
    <row r="21" spans="2:11" ht="60.75" customHeight="1">
      <c r="B21" s="344" t="s">
        <v>861</v>
      </c>
      <c r="C21" s="1163"/>
      <c r="D21" s="1164"/>
      <c r="E21" s="1165"/>
      <c r="F21" s="1163"/>
      <c r="G21" s="1164"/>
      <c r="H21" s="1165"/>
      <c r="I21" s="335"/>
      <c r="J21" s="336"/>
    </row>
    <row r="22" spans="2:11">
      <c r="B22" s="345"/>
      <c r="C22" s="346"/>
      <c r="D22" s="347"/>
      <c r="E22" s="348"/>
      <c r="F22" s="349"/>
      <c r="G22" s="340"/>
      <c r="H22" s="350"/>
      <c r="I22" s="336"/>
      <c r="J22" s="336"/>
    </row>
    <row r="23" spans="2:11">
      <c r="B23" s="198" t="s">
        <v>862</v>
      </c>
      <c r="G23" s="340"/>
      <c r="H23" s="351"/>
      <c r="I23" s="257"/>
    </row>
    <row r="24" spans="2:11">
      <c r="B24" s="180" t="s">
        <v>793</v>
      </c>
      <c r="H24" s="352"/>
    </row>
    <row r="25" spans="2:11">
      <c r="C25" s="340"/>
      <c r="D25" s="340"/>
      <c r="E25" s="340"/>
      <c r="F25" s="340"/>
      <c r="G25" s="340"/>
      <c r="H25" s="340"/>
    </row>
    <row r="26" spans="2:11">
      <c r="H26" s="340"/>
      <c r="J26" s="340"/>
    </row>
    <row r="27" spans="2:11">
      <c r="C27" s="340"/>
      <c r="D27" s="340"/>
      <c r="F27" s="340"/>
      <c r="G27" s="340"/>
      <c r="H27" s="340"/>
    </row>
    <row r="29" spans="2:11">
      <c r="E29" s="340"/>
    </row>
  </sheetData>
  <mergeCells count="4">
    <mergeCell ref="C9:E9"/>
    <mergeCell ref="F9:H9"/>
    <mergeCell ref="C21:E21"/>
    <mergeCell ref="F21:H21"/>
  </mergeCells>
  <printOptions horizontalCentered="1" verticalCentered="1"/>
  <pageMargins left="0.39370078740157483" right="0.55118110236220474"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38"/>
  <sheetViews>
    <sheetView showGridLines="0" view="pageBreakPreview" topLeftCell="A8" zoomScale="114" zoomScaleNormal="75" zoomScaleSheetLayoutView="67" workbookViewId="0">
      <selection activeCell="L5" sqref="L5"/>
    </sheetView>
  </sheetViews>
  <sheetFormatPr defaultColWidth="9.28515625" defaultRowHeight="13.9"/>
  <cols>
    <col min="1" max="1" width="9.28515625" style="198"/>
    <col min="2" max="2" width="51" style="198" customWidth="1"/>
    <col min="3" max="3" width="124" style="198" customWidth="1"/>
    <col min="4" max="257" width="9.28515625" style="198"/>
    <col min="258" max="258" width="50.28515625" style="198" customWidth="1"/>
    <col min="259" max="259" width="90.5703125" style="198" customWidth="1"/>
    <col min="260" max="513" width="9.28515625" style="198"/>
    <col min="514" max="514" width="50.28515625" style="198" customWidth="1"/>
    <col min="515" max="515" width="90.5703125" style="198" customWidth="1"/>
    <col min="516" max="769" width="9.28515625" style="198"/>
    <col min="770" max="770" width="50.28515625" style="198" customWidth="1"/>
    <col min="771" max="771" width="90.5703125" style="198" customWidth="1"/>
    <col min="772" max="1025" width="9.28515625" style="198"/>
    <col min="1026" max="1026" width="50.28515625" style="198" customWidth="1"/>
    <col min="1027" max="1027" width="90.5703125" style="198" customWidth="1"/>
    <col min="1028" max="1281" width="9.28515625" style="198"/>
    <col min="1282" max="1282" width="50.28515625" style="198" customWidth="1"/>
    <col min="1283" max="1283" width="90.5703125" style="198" customWidth="1"/>
    <col min="1284" max="1537" width="9.28515625" style="198"/>
    <col min="1538" max="1538" width="50.28515625" style="198" customWidth="1"/>
    <col min="1539" max="1539" width="90.5703125" style="198" customWidth="1"/>
    <col min="1540" max="1793" width="9.28515625" style="198"/>
    <col min="1794" max="1794" width="50.28515625" style="198" customWidth="1"/>
    <col min="1795" max="1795" width="90.5703125" style="198" customWidth="1"/>
    <col min="1796" max="2049" width="9.28515625" style="198"/>
    <col min="2050" max="2050" width="50.28515625" style="198" customWidth="1"/>
    <col min="2051" max="2051" width="90.5703125" style="198" customWidth="1"/>
    <col min="2052" max="2305" width="9.28515625" style="198"/>
    <col min="2306" max="2306" width="50.28515625" style="198" customWidth="1"/>
    <col min="2307" max="2307" width="90.5703125" style="198" customWidth="1"/>
    <col min="2308" max="2561" width="9.28515625" style="198"/>
    <col min="2562" max="2562" width="50.28515625" style="198" customWidth="1"/>
    <col min="2563" max="2563" width="90.5703125" style="198" customWidth="1"/>
    <col min="2564" max="2817" width="9.28515625" style="198"/>
    <col min="2818" max="2818" width="50.28515625" style="198" customWidth="1"/>
    <col min="2819" max="2819" width="90.5703125" style="198" customWidth="1"/>
    <col min="2820" max="3073" width="9.28515625" style="198"/>
    <col min="3074" max="3074" width="50.28515625" style="198" customWidth="1"/>
    <col min="3075" max="3075" width="90.5703125" style="198" customWidth="1"/>
    <col min="3076" max="3329" width="9.28515625" style="198"/>
    <col min="3330" max="3330" width="50.28515625" style="198" customWidth="1"/>
    <col min="3331" max="3331" width="90.5703125" style="198" customWidth="1"/>
    <col min="3332" max="3585" width="9.28515625" style="198"/>
    <col min="3586" max="3586" width="50.28515625" style="198" customWidth="1"/>
    <col min="3587" max="3587" width="90.5703125" style="198" customWidth="1"/>
    <col min="3588" max="3841" width="9.28515625" style="198"/>
    <col min="3842" max="3842" width="50.28515625" style="198" customWidth="1"/>
    <col min="3843" max="3843" width="90.5703125" style="198" customWidth="1"/>
    <col min="3844" max="4097" width="9.28515625" style="198"/>
    <col min="4098" max="4098" width="50.28515625" style="198" customWidth="1"/>
    <col min="4099" max="4099" width="90.5703125" style="198" customWidth="1"/>
    <col min="4100" max="4353" width="9.28515625" style="198"/>
    <col min="4354" max="4354" width="50.28515625" style="198" customWidth="1"/>
    <col min="4355" max="4355" width="90.5703125" style="198" customWidth="1"/>
    <col min="4356" max="4609" width="9.28515625" style="198"/>
    <col min="4610" max="4610" width="50.28515625" style="198" customWidth="1"/>
    <col min="4611" max="4611" width="90.5703125" style="198" customWidth="1"/>
    <col min="4612" max="4865" width="9.28515625" style="198"/>
    <col min="4866" max="4866" width="50.28515625" style="198" customWidth="1"/>
    <col min="4867" max="4867" width="90.5703125" style="198" customWidth="1"/>
    <col min="4868" max="5121" width="9.28515625" style="198"/>
    <col min="5122" max="5122" width="50.28515625" style="198" customWidth="1"/>
    <col min="5123" max="5123" width="90.5703125" style="198" customWidth="1"/>
    <col min="5124" max="5377" width="9.28515625" style="198"/>
    <col min="5378" max="5378" width="50.28515625" style="198" customWidth="1"/>
    <col min="5379" max="5379" width="90.5703125" style="198" customWidth="1"/>
    <col min="5380" max="5633" width="9.28515625" style="198"/>
    <col min="5634" max="5634" width="50.28515625" style="198" customWidth="1"/>
    <col min="5635" max="5635" width="90.5703125" style="198" customWidth="1"/>
    <col min="5636" max="5889" width="9.28515625" style="198"/>
    <col min="5890" max="5890" width="50.28515625" style="198" customWidth="1"/>
    <col min="5891" max="5891" width="90.5703125" style="198" customWidth="1"/>
    <col min="5892" max="6145" width="9.28515625" style="198"/>
    <col min="6146" max="6146" width="50.28515625" style="198" customWidth="1"/>
    <col min="6147" max="6147" width="90.5703125" style="198" customWidth="1"/>
    <col min="6148" max="6401" width="9.28515625" style="198"/>
    <col min="6402" max="6402" width="50.28515625" style="198" customWidth="1"/>
    <col min="6403" max="6403" width="90.5703125" style="198" customWidth="1"/>
    <col min="6404" max="6657" width="9.28515625" style="198"/>
    <col min="6658" max="6658" width="50.28515625" style="198" customWidth="1"/>
    <col min="6659" max="6659" width="90.5703125" style="198" customWidth="1"/>
    <col min="6660" max="6913" width="9.28515625" style="198"/>
    <col min="6914" max="6914" width="50.28515625" style="198" customWidth="1"/>
    <col min="6915" max="6915" width="90.5703125" style="198" customWidth="1"/>
    <col min="6916" max="7169" width="9.28515625" style="198"/>
    <col min="7170" max="7170" width="50.28515625" style="198" customWidth="1"/>
    <col min="7171" max="7171" width="90.5703125" style="198" customWidth="1"/>
    <col min="7172" max="7425" width="9.28515625" style="198"/>
    <col min="7426" max="7426" width="50.28515625" style="198" customWidth="1"/>
    <col min="7427" max="7427" width="90.5703125" style="198" customWidth="1"/>
    <col min="7428" max="7681" width="9.28515625" style="198"/>
    <col min="7682" max="7682" width="50.28515625" style="198" customWidth="1"/>
    <col min="7683" max="7683" width="90.5703125" style="198" customWidth="1"/>
    <col min="7684" max="7937" width="9.28515625" style="198"/>
    <col min="7938" max="7938" width="50.28515625" style="198" customWidth="1"/>
    <col min="7939" max="7939" width="90.5703125" style="198" customWidth="1"/>
    <col min="7940" max="8193" width="9.28515625" style="198"/>
    <col min="8194" max="8194" width="50.28515625" style="198" customWidth="1"/>
    <col min="8195" max="8195" width="90.5703125" style="198" customWidth="1"/>
    <col min="8196" max="8449" width="9.28515625" style="198"/>
    <col min="8450" max="8450" width="50.28515625" style="198" customWidth="1"/>
    <col min="8451" max="8451" width="90.5703125" style="198" customWidth="1"/>
    <col min="8452" max="8705" width="9.28515625" style="198"/>
    <col min="8706" max="8706" width="50.28515625" style="198" customWidth="1"/>
    <col min="8707" max="8707" width="90.5703125" style="198" customWidth="1"/>
    <col min="8708" max="8961" width="9.28515625" style="198"/>
    <col min="8962" max="8962" width="50.28515625" style="198" customWidth="1"/>
    <col min="8963" max="8963" width="90.5703125" style="198" customWidth="1"/>
    <col min="8964" max="9217" width="9.28515625" style="198"/>
    <col min="9218" max="9218" width="50.28515625" style="198" customWidth="1"/>
    <col min="9219" max="9219" width="90.5703125" style="198" customWidth="1"/>
    <col min="9220" max="9473" width="9.28515625" style="198"/>
    <col min="9474" max="9474" width="50.28515625" style="198" customWidth="1"/>
    <col min="9475" max="9475" width="90.5703125" style="198" customWidth="1"/>
    <col min="9476" max="9729" width="9.28515625" style="198"/>
    <col min="9730" max="9730" width="50.28515625" style="198" customWidth="1"/>
    <col min="9731" max="9731" width="90.5703125" style="198" customWidth="1"/>
    <col min="9732" max="9985" width="9.28515625" style="198"/>
    <col min="9986" max="9986" width="50.28515625" style="198" customWidth="1"/>
    <col min="9987" max="9987" width="90.5703125" style="198" customWidth="1"/>
    <col min="9988" max="10241" width="9.28515625" style="198"/>
    <col min="10242" max="10242" width="50.28515625" style="198" customWidth="1"/>
    <col min="10243" max="10243" width="90.5703125" style="198" customWidth="1"/>
    <col min="10244" max="10497" width="9.28515625" style="198"/>
    <col min="10498" max="10498" width="50.28515625" style="198" customWidth="1"/>
    <col min="10499" max="10499" width="90.5703125" style="198" customWidth="1"/>
    <col min="10500" max="10753" width="9.28515625" style="198"/>
    <col min="10754" max="10754" width="50.28515625" style="198" customWidth="1"/>
    <col min="10755" max="10755" width="90.5703125" style="198" customWidth="1"/>
    <col min="10756" max="11009" width="9.28515625" style="198"/>
    <col min="11010" max="11010" width="50.28515625" style="198" customWidth="1"/>
    <col min="11011" max="11011" width="90.5703125" style="198" customWidth="1"/>
    <col min="11012" max="11265" width="9.28515625" style="198"/>
    <col min="11266" max="11266" width="50.28515625" style="198" customWidth="1"/>
    <col min="11267" max="11267" width="90.5703125" style="198" customWidth="1"/>
    <col min="11268" max="11521" width="9.28515625" style="198"/>
    <col min="11522" max="11522" width="50.28515625" style="198" customWidth="1"/>
    <col min="11523" max="11523" width="90.5703125" style="198" customWidth="1"/>
    <col min="11524" max="11777" width="9.28515625" style="198"/>
    <col min="11778" max="11778" width="50.28515625" style="198" customWidth="1"/>
    <col min="11779" max="11779" width="90.5703125" style="198" customWidth="1"/>
    <col min="11780" max="12033" width="9.28515625" style="198"/>
    <col min="12034" max="12034" width="50.28515625" style="198" customWidth="1"/>
    <col min="12035" max="12035" width="90.5703125" style="198" customWidth="1"/>
    <col min="12036" max="12289" width="9.28515625" style="198"/>
    <col min="12290" max="12290" width="50.28515625" style="198" customWidth="1"/>
    <col min="12291" max="12291" width="90.5703125" style="198" customWidth="1"/>
    <col min="12292" max="12545" width="9.28515625" style="198"/>
    <col min="12546" max="12546" width="50.28515625" style="198" customWidth="1"/>
    <col min="12547" max="12547" width="90.5703125" style="198" customWidth="1"/>
    <col min="12548" max="12801" width="9.28515625" style="198"/>
    <col min="12802" max="12802" width="50.28515625" style="198" customWidth="1"/>
    <col min="12803" max="12803" width="90.5703125" style="198" customWidth="1"/>
    <col min="12804" max="13057" width="9.28515625" style="198"/>
    <col min="13058" max="13058" width="50.28515625" style="198" customWidth="1"/>
    <col min="13059" max="13059" width="90.5703125" style="198" customWidth="1"/>
    <col min="13060" max="13313" width="9.28515625" style="198"/>
    <col min="13314" max="13314" width="50.28515625" style="198" customWidth="1"/>
    <col min="13315" max="13315" width="90.5703125" style="198" customWidth="1"/>
    <col min="13316" max="13569" width="9.28515625" style="198"/>
    <col min="13570" max="13570" width="50.28515625" style="198" customWidth="1"/>
    <col min="13571" max="13571" width="90.5703125" style="198" customWidth="1"/>
    <col min="13572" max="13825" width="9.28515625" style="198"/>
    <col min="13826" max="13826" width="50.28515625" style="198" customWidth="1"/>
    <col min="13827" max="13827" width="90.5703125" style="198" customWidth="1"/>
    <col min="13828" max="14081" width="9.28515625" style="198"/>
    <col min="14082" max="14082" width="50.28515625" style="198" customWidth="1"/>
    <col min="14083" max="14083" width="90.5703125" style="198" customWidth="1"/>
    <col min="14084" max="14337" width="9.28515625" style="198"/>
    <col min="14338" max="14338" width="50.28515625" style="198" customWidth="1"/>
    <col min="14339" max="14339" width="90.5703125" style="198" customWidth="1"/>
    <col min="14340" max="14593" width="9.28515625" style="198"/>
    <col min="14594" max="14594" width="50.28515625" style="198" customWidth="1"/>
    <col min="14595" max="14595" width="90.5703125" style="198" customWidth="1"/>
    <col min="14596" max="14849" width="9.28515625" style="198"/>
    <col min="14850" max="14850" width="50.28515625" style="198" customWidth="1"/>
    <col min="14851" max="14851" width="90.5703125" style="198" customWidth="1"/>
    <col min="14852" max="15105" width="9.28515625" style="198"/>
    <col min="15106" max="15106" width="50.28515625" style="198" customWidth="1"/>
    <col min="15107" max="15107" width="90.5703125" style="198" customWidth="1"/>
    <col min="15108" max="15361" width="9.28515625" style="198"/>
    <col min="15362" max="15362" width="50.28515625" style="198" customWidth="1"/>
    <col min="15363" max="15363" width="90.5703125" style="198" customWidth="1"/>
    <col min="15364" max="15617" width="9.28515625" style="198"/>
    <col min="15618" max="15618" width="50.28515625" style="198" customWidth="1"/>
    <col min="15619" max="15619" width="90.5703125" style="198" customWidth="1"/>
    <col min="15620" max="15873" width="9.28515625" style="198"/>
    <col min="15874" max="15874" width="50.28515625" style="198" customWidth="1"/>
    <col min="15875" max="15875" width="90.5703125" style="198" customWidth="1"/>
    <col min="15876" max="16129" width="9.28515625" style="198"/>
    <col min="16130" max="16130" width="50.28515625" style="198" customWidth="1"/>
    <col min="16131" max="16131" width="90.5703125" style="198" customWidth="1"/>
    <col min="16132" max="16384" width="9.28515625" style="198"/>
  </cols>
  <sheetData>
    <row r="1" spans="2:3">
      <c r="C1" s="207"/>
    </row>
    <row r="2" spans="2:3">
      <c r="B2" s="986" t="s">
        <v>787</v>
      </c>
      <c r="C2" s="986"/>
    </row>
    <row r="3" spans="2:3" ht="16.5" customHeight="1">
      <c r="B3" s="1167" t="s">
        <v>788</v>
      </c>
      <c r="C3" s="1167"/>
    </row>
    <row r="4" spans="2:3" ht="13.9" customHeight="1">
      <c r="B4" s="1168" t="s">
        <v>863</v>
      </c>
      <c r="C4" s="1168"/>
    </row>
    <row r="7" spans="2:3">
      <c r="B7" s="208" t="s">
        <v>10</v>
      </c>
      <c r="C7" s="208" t="s">
        <v>448</v>
      </c>
    </row>
    <row r="8" spans="2:3">
      <c r="B8" s="209"/>
      <c r="C8" s="209"/>
    </row>
    <row r="9" spans="2:3">
      <c r="B9" s="210" t="s">
        <v>864</v>
      </c>
      <c r="C9" s="211"/>
    </row>
    <row r="10" spans="2:3">
      <c r="B10" s="212" t="s">
        <v>852</v>
      </c>
      <c r="C10" s="213"/>
    </row>
    <row r="11" spans="2:3">
      <c r="B11" s="212" t="s">
        <v>865</v>
      </c>
      <c r="C11" s="214"/>
    </row>
    <row r="12" spans="2:3" ht="16.899999999999999">
      <c r="B12" s="215" t="s">
        <v>866</v>
      </c>
      <c r="C12" s="214"/>
    </row>
    <row r="13" spans="2:3" ht="16.899999999999999">
      <c r="B13" s="212" t="s">
        <v>867</v>
      </c>
      <c r="C13" s="211"/>
    </row>
    <row r="14" spans="2:3">
      <c r="B14" s="216" t="s">
        <v>868</v>
      </c>
      <c r="C14" s="217"/>
    </row>
    <row r="15" spans="2:3" ht="16.899999999999999">
      <c r="B15" s="212" t="s">
        <v>869</v>
      </c>
      <c r="C15" s="213"/>
    </row>
    <row r="16" spans="2:3" ht="16.899999999999999">
      <c r="B16" s="212" t="s">
        <v>870</v>
      </c>
      <c r="C16" s="213"/>
    </row>
    <row r="17" spans="2:3" ht="16.899999999999999">
      <c r="B17" s="212" t="s">
        <v>871</v>
      </c>
      <c r="C17" s="213"/>
    </row>
    <row r="18" spans="2:3">
      <c r="B18" s="212" t="s">
        <v>872</v>
      </c>
      <c r="C18" s="213"/>
    </row>
    <row r="19" spans="2:3" ht="16.899999999999999">
      <c r="B19" s="212" t="s">
        <v>873</v>
      </c>
      <c r="C19" s="217"/>
    </row>
    <row r="20" spans="2:3">
      <c r="B20" s="212" t="s">
        <v>874</v>
      </c>
      <c r="C20" s="218"/>
    </row>
    <row r="21" spans="2:3" ht="16.899999999999999">
      <c r="B21" s="212" t="s">
        <v>875</v>
      </c>
      <c r="C21" s="213"/>
    </row>
    <row r="22" spans="2:3">
      <c r="B22" s="212" t="s">
        <v>876</v>
      </c>
      <c r="C22" s="218"/>
    </row>
    <row r="23" spans="2:3" ht="16.899999999999999">
      <c r="B23" s="212" t="s">
        <v>877</v>
      </c>
      <c r="C23" s="213"/>
    </row>
    <row r="24" spans="2:3" ht="16.899999999999999">
      <c r="B24" s="212" t="s">
        <v>878</v>
      </c>
      <c r="C24" s="213"/>
    </row>
    <row r="25" spans="2:3" ht="16.899999999999999">
      <c r="B25" s="212" t="s">
        <v>879</v>
      </c>
      <c r="C25" s="213"/>
    </row>
    <row r="27" spans="2:3">
      <c r="B27" s="180" t="s">
        <v>793</v>
      </c>
    </row>
    <row r="28" spans="2:3" ht="16.899999999999999">
      <c r="B28" s="1166" t="s">
        <v>880</v>
      </c>
      <c r="C28" s="1166"/>
    </row>
    <row r="29" spans="2:3" ht="16.899999999999999">
      <c r="B29" s="1166" t="s">
        <v>881</v>
      </c>
      <c r="C29" s="1166"/>
    </row>
    <row r="30" spans="2:3" ht="16.899999999999999">
      <c r="B30" s="1166" t="s">
        <v>882</v>
      </c>
      <c r="C30" s="1166"/>
    </row>
    <row r="31" spans="2:3" ht="16.899999999999999">
      <c r="B31" s="1166" t="s">
        <v>883</v>
      </c>
      <c r="C31" s="1166"/>
    </row>
    <row r="32" spans="2:3" ht="16.899999999999999">
      <c r="B32" s="1166" t="s">
        <v>884</v>
      </c>
      <c r="C32" s="1166"/>
    </row>
    <row r="33" spans="2:3" ht="16.899999999999999">
      <c r="B33" s="1166" t="s">
        <v>885</v>
      </c>
      <c r="C33" s="1166"/>
    </row>
    <row r="34" spans="2:3" ht="16.899999999999999">
      <c r="B34" s="1166" t="s">
        <v>886</v>
      </c>
      <c r="C34" s="1166"/>
    </row>
    <row r="35" spans="2:3" ht="16.899999999999999">
      <c r="B35" s="1166" t="s">
        <v>887</v>
      </c>
      <c r="C35" s="1166"/>
    </row>
    <row r="36" spans="2:3" ht="16.899999999999999">
      <c r="B36" s="1166" t="s">
        <v>888</v>
      </c>
      <c r="C36" s="1166"/>
    </row>
    <row r="37" spans="2:3" ht="16.899999999999999">
      <c r="B37" s="1166" t="s">
        <v>889</v>
      </c>
      <c r="C37" s="1166"/>
    </row>
    <row r="38" spans="2:3" ht="16.899999999999999">
      <c r="B38" s="1166" t="s">
        <v>890</v>
      </c>
      <c r="C38" s="1166"/>
    </row>
  </sheetData>
  <mergeCells count="14">
    <mergeCell ref="B37:C37"/>
    <mergeCell ref="B38:C38"/>
    <mergeCell ref="B31:C31"/>
    <mergeCell ref="B32:C32"/>
    <mergeCell ref="B33:C33"/>
    <mergeCell ref="B34:C34"/>
    <mergeCell ref="B35:C35"/>
    <mergeCell ref="B36:C36"/>
    <mergeCell ref="B30:C30"/>
    <mergeCell ref="B2:C2"/>
    <mergeCell ref="B3:C3"/>
    <mergeCell ref="B4:C4"/>
    <mergeCell ref="B28:C28"/>
    <mergeCell ref="B29:C29"/>
  </mergeCells>
  <printOptions horizontalCentered="1" verticalCentered="1"/>
  <pageMargins left="0.96" right="0.47244094488188981" top="0.98425196850393704" bottom="0.49" header="0.51181102362204722" footer="0.44"/>
  <pageSetup paperSize="9" scale="7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21"/>
  <sheetViews>
    <sheetView showGridLines="0" view="pageBreakPreview" zoomScale="90" zoomScaleSheetLayoutView="90" workbookViewId="0">
      <selection activeCell="L5" sqref="L5"/>
    </sheetView>
  </sheetViews>
  <sheetFormatPr defaultColWidth="9.28515625" defaultRowHeight="13.9"/>
  <cols>
    <col min="1" max="1" width="9.28515625" style="180"/>
    <col min="2" max="2" width="4.7109375" style="180" customWidth="1"/>
    <col min="3" max="3" width="17.42578125" style="180" customWidth="1"/>
    <col min="4" max="4" width="18.28515625" style="180" customWidth="1"/>
    <col min="5" max="5" width="20.28515625" style="240" customWidth="1"/>
    <col min="6" max="6" width="16.28515625" style="206" customWidth="1"/>
    <col min="7" max="7" width="19.7109375" style="240" customWidth="1"/>
    <col min="8" max="10" width="20" style="206" customWidth="1"/>
    <col min="11" max="11" width="20.7109375" style="240" customWidth="1"/>
    <col min="12" max="12" width="14.28515625" style="206" customWidth="1"/>
    <col min="13" max="13" width="19.7109375" style="180" customWidth="1"/>
    <col min="14" max="14" width="20.42578125" style="180" customWidth="1"/>
    <col min="15" max="259" width="9.28515625" style="180"/>
    <col min="260" max="260" width="4.7109375" style="180" customWidth="1"/>
    <col min="261" max="261" width="11.28515625" style="180" customWidth="1"/>
    <col min="262" max="262" width="23.42578125" style="180" customWidth="1"/>
    <col min="263" max="263" width="16.7109375" style="180" customWidth="1"/>
    <col min="264" max="264" width="16.28515625" style="180" customWidth="1"/>
    <col min="265" max="265" width="15.28515625" style="180" customWidth="1"/>
    <col min="266" max="266" width="20" style="180" customWidth="1"/>
    <col min="267" max="267" width="16.7109375" style="180" customWidth="1"/>
    <col min="268" max="268" width="12.28515625" style="180" customWidth="1"/>
    <col min="269" max="515" width="9.28515625" style="180"/>
    <col min="516" max="516" width="4.7109375" style="180" customWidth="1"/>
    <col min="517" max="517" width="11.28515625" style="180" customWidth="1"/>
    <col min="518" max="518" width="23.42578125" style="180" customWidth="1"/>
    <col min="519" max="519" width="16.7109375" style="180" customWidth="1"/>
    <col min="520" max="520" width="16.28515625" style="180" customWidth="1"/>
    <col min="521" max="521" width="15.28515625" style="180" customWidth="1"/>
    <col min="522" max="522" width="20" style="180" customWidth="1"/>
    <col min="523" max="523" width="16.7109375" style="180" customWidth="1"/>
    <col min="524" max="524" width="12.28515625" style="180" customWidth="1"/>
    <col min="525" max="771" width="9.28515625" style="180"/>
    <col min="772" max="772" width="4.7109375" style="180" customWidth="1"/>
    <col min="773" max="773" width="11.28515625" style="180" customWidth="1"/>
    <col min="774" max="774" width="23.42578125" style="180" customWidth="1"/>
    <col min="775" max="775" width="16.7109375" style="180" customWidth="1"/>
    <col min="776" max="776" width="16.28515625" style="180" customWidth="1"/>
    <col min="777" max="777" width="15.28515625" style="180" customWidth="1"/>
    <col min="778" max="778" width="20" style="180" customWidth="1"/>
    <col min="779" max="779" width="16.7109375" style="180" customWidth="1"/>
    <col min="780" max="780" width="12.28515625" style="180" customWidth="1"/>
    <col min="781" max="1027" width="9.28515625" style="180"/>
    <col min="1028" max="1028" width="4.7109375" style="180" customWidth="1"/>
    <col min="1029" max="1029" width="11.28515625" style="180" customWidth="1"/>
    <col min="1030" max="1030" width="23.42578125" style="180" customWidth="1"/>
    <col min="1031" max="1031" width="16.7109375" style="180" customWidth="1"/>
    <col min="1032" max="1032" width="16.28515625" style="180" customWidth="1"/>
    <col min="1033" max="1033" width="15.28515625" style="180" customWidth="1"/>
    <col min="1034" max="1034" width="20" style="180" customWidth="1"/>
    <col min="1035" max="1035" width="16.7109375" style="180" customWidth="1"/>
    <col min="1036" max="1036" width="12.28515625" style="180" customWidth="1"/>
    <col min="1037" max="1283" width="9.28515625" style="180"/>
    <col min="1284" max="1284" width="4.7109375" style="180" customWidth="1"/>
    <col min="1285" max="1285" width="11.28515625" style="180" customWidth="1"/>
    <col min="1286" max="1286" width="23.42578125" style="180" customWidth="1"/>
    <col min="1287" max="1287" width="16.7109375" style="180" customWidth="1"/>
    <col min="1288" max="1288" width="16.28515625" style="180" customWidth="1"/>
    <col min="1289" max="1289" width="15.28515625" style="180" customWidth="1"/>
    <col min="1290" max="1290" width="20" style="180" customWidth="1"/>
    <col min="1291" max="1291" width="16.7109375" style="180" customWidth="1"/>
    <col min="1292" max="1292" width="12.28515625" style="180" customWidth="1"/>
    <col min="1293" max="1539" width="9.28515625" style="180"/>
    <col min="1540" max="1540" width="4.7109375" style="180" customWidth="1"/>
    <col min="1541" max="1541" width="11.28515625" style="180" customWidth="1"/>
    <col min="1542" max="1542" width="23.42578125" style="180" customWidth="1"/>
    <col min="1543" max="1543" width="16.7109375" style="180" customWidth="1"/>
    <col min="1544" max="1544" width="16.28515625" style="180" customWidth="1"/>
    <col min="1545" max="1545" width="15.28515625" style="180" customWidth="1"/>
    <col min="1546" max="1546" width="20" style="180" customWidth="1"/>
    <col min="1547" max="1547" width="16.7109375" style="180" customWidth="1"/>
    <col min="1548" max="1548" width="12.28515625" style="180" customWidth="1"/>
    <col min="1549" max="1795" width="9.28515625" style="180"/>
    <col min="1796" max="1796" width="4.7109375" style="180" customWidth="1"/>
    <col min="1797" max="1797" width="11.28515625" style="180" customWidth="1"/>
    <col min="1798" max="1798" width="23.42578125" style="180" customWidth="1"/>
    <col min="1799" max="1799" width="16.7109375" style="180" customWidth="1"/>
    <col min="1800" max="1800" width="16.28515625" style="180" customWidth="1"/>
    <col min="1801" max="1801" width="15.28515625" style="180" customWidth="1"/>
    <col min="1802" max="1802" width="20" style="180" customWidth="1"/>
    <col min="1803" max="1803" width="16.7109375" style="180" customWidth="1"/>
    <col min="1804" max="1804" width="12.28515625" style="180" customWidth="1"/>
    <col min="1805" max="2051" width="9.28515625" style="180"/>
    <col min="2052" max="2052" width="4.7109375" style="180" customWidth="1"/>
    <col min="2053" max="2053" width="11.28515625" style="180" customWidth="1"/>
    <col min="2054" max="2054" width="23.42578125" style="180" customWidth="1"/>
    <col min="2055" max="2055" width="16.7109375" style="180" customWidth="1"/>
    <col min="2056" max="2056" width="16.28515625" style="180" customWidth="1"/>
    <col min="2057" max="2057" width="15.28515625" style="180" customWidth="1"/>
    <col min="2058" max="2058" width="20" style="180" customWidth="1"/>
    <col min="2059" max="2059" width="16.7109375" style="180" customWidth="1"/>
    <col min="2060" max="2060" width="12.28515625" style="180" customWidth="1"/>
    <col min="2061" max="2307" width="9.28515625" style="180"/>
    <col min="2308" max="2308" width="4.7109375" style="180" customWidth="1"/>
    <col min="2309" max="2309" width="11.28515625" style="180" customWidth="1"/>
    <col min="2310" max="2310" width="23.42578125" style="180" customWidth="1"/>
    <col min="2311" max="2311" width="16.7109375" style="180" customWidth="1"/>
    <col min="2312" max="2312" width="16.28515625" style="180" customWidth="1"/>
    <col min="2313" max="2313" width="15.28515625" style="180" customWidth="1"/>
    <col min="2314" max="2314" width="20" style="180" customWidth="1"/>
    <col min="2315" max="2315" width="16.7109375" style="180" customWidth="1"/>
    <col min="2316" max="2316" width="12.28515625" style="180" customWidth="1"/>
    <col min="2317" max="2563" width="9.28515625" style="180"/>
    <col min="2564" max="2564" width="4.7109375" style="180" customWidth="1"/>
    <col min="2565" max="2565" width="11.28515625" style="180" customWidth="1"/>
    <col min="2566" max="2566" width="23.42578125" style="180" customWidth="1"/>
    <col min="2567" max="2567" width="16.7109375" style="180" customWidth="1"/>
    <col min="2568" max="2568" width="16.28515625" style="180" customWidth="1"/>
    <col min="2569" max="2569" width="15.28515625" style="180" customWidth="1"/>
    <col min="2570" max="2570" width="20" style="180" customWidth="1"/>
    <col min="2571" max="2571" width="16.7109375" style="180" customWidth="1"/>
    <col min="2572" max="2572" width="12.28515625" style="180" customWidth="1"/>
    <col min="2573" max="2819" width="9.28515625" style="180"/>
    <col min="2820" max="2820" width="4.7109375" style="180" customWidth="1"/>
    <col min="2821" max="2821" width="11.28515625" style="180" customWidth="1"/>
    <col min="2822" max="2822" width="23.42578125" style="180" customWidth="1"/>
    <col min="2823" max="2823" width="16.7109375" style="180" customWidth="1"/>
    <col min="2824" max="2824" width="16.28515625" style="180" customWidth="1"/>
    <col min="2825" max="2825" width="15.28515625" style="180" customWidth="1"/>
    <col min="2826" max="2826" width="20" style="180" customWidth="1"/>
    <col min="2827" max="2827" width="16.7109375" style="180" customWidth="1"/>
    <col min="2828" max="2828" width="12.28515625" style="180" customWidth="1"/>
    <col min="2829" max="3075" width="9.28515625" style="180"/>
    <col min="3076" max="3076" width="4.7109375" style="180" customWidth="1"/>
    <col min="3077" max="3077" width="11.28515625" style="180" customWidth="1"/>
    <col min="3078" max="3078" width="23.42578125" style="180" customWidth="1"/>
    <col min="3079" max="3079" width="16.7109375" style="180" customWidth="1"/>
    <col min="3080" max="3080" width="16.28515625" style="180" customWidth="1"/>
    <col min="3081" max="3081" width="15.28515625" style="180" customWidth="1"/>
    <col min="3082" max="3082" width="20" style="180" customWidth="1"/>
    <col min="3083" max="3083" width="16.7109375" style="180" customWidth="1"/>
    <col min="3084" max="3084" width="12.28515625" style="180" customWidth="1"/>
    <col min="3085" max="3331" width="9.28515625" style="180"/>
    <col min="3332" max="3332" width="4.7109375" style="180" customWidth="1"/>
    <col min="3333" max="3333" width="11.28515625" style="180" customWidth="1"/>
    <col min="3334" max="3334" width="23.42578125" style="180" customWidth="1"/>
    <col min="3335" max="3335" width="16.7109375" style="180" customWidth="1"/>
    <col min="3336" max="3336" width="16.28515625" style="180" customWidth="1"/>
    <col min="3337" max="3337" width="15.28515625" style="180" customWidth="1"/>
    <col min="3338" max="3338" width="20" style="180" customWidth="1"/>
    <col min="3339" max="3339" width="16.7109375" style="180" customWidth="1"/>
    <col min="3340" max="3340" width="12.28515625" style="180" customWidth="1"/>
    <col min="3341" max="3587" width="9.28515625" style="180"/>
    <col min="3588" max="3588" width="4.7109375" style="180" customWidth="1"/>
    <col min="3589" max="3589" width="11.28515625" style="180" customWidth="1"/>
    <col min="3590" max="3590" width="23.42578125" style="180" customWidth="1"/>
    <col min="3591" max="3591" width="16.7109375" style="180" customWidth="1"/>
    <col min="3592" max="3592" width="16.28515625" style="180" customWidth="1"/>
    <col min="3593" max="3593" width="15.28515625" style="180" customWidth="1"/>
    <col min="3594" max="3594" width="20" style="180" customWidth="1"/>
    <col min="3595" max="3595" width="16.7109375" style="180" customWidth="1"/>
    <col min="3596" max="3596" width="12.28515625" style="180" customWidth="1"/>
    <col min="3597" max="3843" width="9.28515625" style="180"/>
    <col min="3844" max="3844" width="4.7109375" style="180" customWidth="1"/>
    <col min="3845" max="3845" width="11.28515625" style="180" customWidth="1"/>
    <col min="3846" max="3846" width="23.42578125" style="180" customWidth="1"/>
    <col min="3847" max="3847" width="16.7109375" style="180" customWidth="1"/>
    <col min="3848" max="3848" width="16.28515625" style="180" customWidth="1"/>
    <col min="3849" max="3849" width="15.28515625" style="180" customWidth="1"/>
    <col min="3850" max="3850" width="20" style="180" customWidth="1"/>
    <col min="3851" max="3851" width="16.7109375" style="180" customWidth="1"/>
    <col min="3852" max="3852" width="12.28515625" style="180" customWidth="1"/>
    <col min="3853" max="4099" width="9.28515625" style="180"/>
    <col min="4100" max="4100" width="4.7109375" style="180" customWidth="1"/>
    <col min="4101" max="4101" width="11.28515625" style="180" customWidth="1"/>
    <col min="4102" max="4102" width="23.42578125" style="180" customWidth="1"/>
    <col min="4103" max="4103" width="16.7109375" style="180" customWidth="1"/>
    <col min="4104" max="4104" width="16.28515625" style="180" customWidth="1"/>
    <col min="4105" max="4105" width="15.28515625" style="180" customWidth="1"/>
    <col min="4106" max="4106" width="20" style="180" customWidth="1"/>
    <col min="4107" max="4107" width="16.7109375" style="180" customWidth="1"/>
    <col min="4108" max="4108" width="12.28515625" style="180" customWidth="1"/>
    <col min="4109" max="4355" width="9.28515625" style="180"/>
    <col min="4356" max="4356" width="4.7109375" style="180" customWidth="1"/>
    <col min="4357" max="4357" width="11.28515625" style="180" customWidth="1"/>
    <col min="4358" max="4358" width="23.42578125" style="180" customWidth="1"/>
    <col min="4359" max="4359" width="16.7109375" style="180" customWidth="1"/>
    <col min="4360" max="4360" width="16.28515625" style="180" customWidth="1"/>
    <col min="4361" max="4361" width="15.28515625" style="180" customWidth="1"/>
    <col min="4362" max="4362" width="20" style="180" customWidth="1"/>
    <col min="4363" max="4363" width="16.7109375" style="180" customWidth="1"/>
    <col min="4364" max="4364" width="12.28515625" style="180" customWidth="1"/>
    <col min="4365" max="4611" width="9.28515625" style="180"/>
    <col min="4612" max="4612" width="4.7109375" style="180" customWidth="1"/>
    <col min="4613" max="4613" width="11.28515625" style="180" customWidth="1"/>
    <col min="4614" max="4614" width="23.42578125" style="180" customWidth="1"/>
    <col min="4615" max="4615" width="16.7109375" style="180" customWidth="1"/>
    <col min="4616" max="4616" width="16.28515625" style="180" customWidth="1"/>
    <col min="4617" max="4617" width="15.28515625" style="180" customWidth="1"/>
    <col min="4618" max="4618" width="20" style="180" customWidth="1"/>
    <col min="4619" max="4619" width="16.7109375" style="180" customWidth="1"/>
    <col min="4620" max="4620" width="12.28515625" style="180" customWidth="1"/>
    <col min="4621" max="4867" width="9.28515625" style="180"/>
    <col min="4868" max="4868" width="4.7109375" style="180" customWidth="1"/>
    <col min="4869" max="4869" width="11.28515625" style="180" customWidth="1"/>
    <col min="4870" max="4870" width="23.42578125" style="180" customWidth="1"/>
    <col min="4871" max="4871" width="16.7109375" style="180" customWidth="1"/>
    <col min="4872" max="4872" width="16.28515625" style="180" customWidth="1"/>
    <col min="4873" max="4873" width="15.28515625" style="180" customWidth="1"/>
    <col min="4874" max="4874" width="20" style="180" customWidth="1"/>
    <col min="4875" max="4875" width="16.7109375" style="180" customWidth="1"/>
    <col min="4876" max="4876" width="12.28515625" style="180" customWidth="1"/>
    <col min="4877" max="5123" width="9.28515625" style="180"/>
    <col min="5124" max="5124" width="4.7109375" style="180" customWidth="1"/>
    <col min="5125" max="5125" width="11.28515625" style="180" customWidth="1"/>
    <col min="5126" max="5126" width="23.42578125" style="180" customWidth="1"/>
    <col min="5127" max="5127" width="16.7109375" style="180" customWidth="1"/>
    <col min="5128" max="5128" width="16.28515625" style="180" customWidth="1"/>
    <col min="5129" max="5129" width="15.28515625" style="180" customWidth="1"/>
    <col min="5130" max="5130" width="20" style="180" customWidth="1"/>
    <col min="5131" max="5131" width="16.7109375" style="180" customWidth="1"/>
    <col min="5132" max="5132" width="12.28515625" style="180" customWidth="1"/>
    <col min="5133" max="5379" width="9.28515625" style="180"/>
    <col min="5380" max="5380" width="4.7109375" style="180" customWidth="1"/>
    <col min="5381" max="5381" width="11.28515625" style="180" customWidth="1"/>
    <col min="5382" max="5382" width="23.42578125" style="180" customWidth="1"/>
    <col min="5383" max="5383" width="16.7109375" style="180" customWidth="1"/>
    <col min="5384" max="5384" width="16.28515625" style="180" customWidth="1"/>
    <col min="5385" max="5385" width="15.28515625" style="180" customWidth="1"/>
    <col min="5386" max="5386" width="20" style="180" customWidth="1"/>
    <col min="5387" max="5387" width="16.7109375" style="180" customWidth="1"/>
    <col min="5388" max="5388" width="12.28515625" style="180" customWidth="1"/>
    <col min="5389" max="5635" width="9.28515625" style="180"/>
    <col min="5636" max="5636" width="4.7109375" style="180" customWidth="1"/>
    <col min="5637" max="5637" width="11.28515625" style="180" customWidth="1"/>
    <col min="5638" max="5638" width="23.42578125" style="180" customWidth="1"/>
    <col min="5639" max="5639" width="16.7109375" style="180" customWidth="1"/>
    <col min="5640" max="5640" width="16.28515625" style="180" customWidth="1"/>
    <col min="5641" max="5641" width="15.28515625" style="180" customWidth="1"/>
    <col min="5642" max="5642" width="20" style="180" customWidth="1"/>
    <col min="5643" max="5643" width="16.7109375" style="180" customWidth="1"/>
    <col min="5644" max="5644" width="12.28515625" style="180" customWidth="1"/>
    <col min="5645" max="5891" width="9.28515625" style="180"/>
    <col min="5892" max="5892" width="4.7109375" style="180" customWidth="1"/>
    <col min="5893" max="5893" width="11.28515625" style="180" customWidth="1"/>
    <col min="5894" max="5894" width="23.42578125" style="180" customWidth="1"/>
    <col min="5895" max="5895" width="16.7109375" style="180" customWidth="1"/>
    <col min="5896" max="5896" width="16.28515625" style="180" customWidth="1"/>
    <col min="5897" max="5897" width="15.28515625" style="180" customWidth="1"/>
    <col min="5898" max="5898" width="20" style="180" customWidth="1"/>
    <col min="5899" max="5899" width="16.7109375" style="180" customWidth="1"/>
    <col min="5900" max="5900" width="12.28515625" style="180" customWidth="1"/>
    <col min="5901" max="6147" width="9.28515625" style="180"/>
    <col min="6148" max="6148" width="4.7109375" style="180" customWidth="1"/>
    <col min="6149" max="6149" width="11.28515625" style="180" customWidth="1"/>
    <col min="6150" max="6150" width="23.42578125" style="180" customWidth="1"/>
    <col min="6151" max="6151" width="16.7109375" style="180" customWidth="1"/>
    <col min="6152" max="6152" width="16.28515625" style="180" customWidth="1"/>
    <col min="6153" max="6153" width="15.28515625" style="180" customWidth="1"/>
    <col min="6154" max="6154" width="20" style="180" customWidth="1"/>
    <col min="6155" max="6155" width="16.7109375" style="180" customWidth="1"/>
    <col min="6156" max="6156" width="12.28515625" style="180" customWidth="1"/>
    <col min="6157" max="6403" width="9.28515625" style="180"/>
    <col min="6404" max="6404" width="4.7109375" style="180" customWidth="1"/>
    <col min="6405" max="6405" width="11.28515625" style="180" customWidth="1"/>
    <col min="6406" max="6406" width="23.42578125" style="180" customWidth="1"/>
    <col min="6407" max="6407" width="16.7109375" style="180" customWidth="1"/>
    <col min="6408" max="6408" width="16.28515625" style="180" customWidth="1"/>
    <col min="6409" max="6409" width="15.28515625" style="180" customWidth="1"/>
    <col min="6410" max="6410" width="20" style="180" customWidth="1"/>
    <col min="6411" max="6411" width="16.7109375" style="180" customWidth="1"/>
    <col min="6412" max="6412" width="12.28515625" style="180" customWidth="1"/>
    <col min="6413" max="6659" width="9.28515625" style="180"/>
    <col min="6660" max="6660" width="4.7109375" style="180" customWidth="1"/>
    <col min="6661" max="6661" width="11.28515625" style="180" customWidth="1"/>
    <col min="6662" max="6662" width="23.42578125" style="180" customWidth="1"/>
    <col min="6663" max="6663" width="16.7109375" style="180" customWidth="1"/>
    <col min="6664" max="6664" width="16.28515625" style="180" customWidth="1"/>
    <col min="6665" max="6665" width="15.28515625" style="180" customWidth="1"/>
    <col min="6666" max="6666" width="20" style="180" customWidth="1"/>
    <col min="6667" max="6667" width="16.7109375" style="180" customWidth="1"/>
    <col min="6668" max="6668" width="12.28515625" style="180" customWidth="1"/>
    <col min="6669" max="6915" width="9.28515625" style="180"/>
    <col min="6916" max="6916" width="4.7109375" style="180" customWidth="1"/>
    <col min="6917" max="6917" width="11.28515625" style="180" customWidth="1"/>
    <col min="6918" max="6918" width="23.42578125" style="180" customWidth="1"/>
    <col min="6919" max="6919" width="16.7109375" style="180" customWidth="1"/>
    <col min="6920" max="6920" width="16.28515625" style="180" customWidth="1"/>
    <col min="6921" max="6921" width="15.28515625" style="180" customWidth="1"/>
    <col min="6922" max="6922" width="20" style="180" customWidth="1"/>
    <col min="6923" max="6923" width="16.7109375" style="180" customWidth="1"/>
    <col min="6924" max="6924" width="12.28515625" style="180" customWidth="1"/>
    <col min="6925" max="7171" width="9.28515625" style="180"/>
    <col min="7172" max="7172" width="4.7109375" style="180" customWidth="1"/>
    <col min="7173" max="7173" width="11.28515625" style="180" customWidth="1"/>
    <col min="7174" max="7174" width="23.42578125" style="180" customWidth="1"/>
    <col min="7175" max="7175" width="16.7109375" style="180" customWidth="1"/>
    <col min="7176" max="7176" width="16.28515625" style="180" customWidth="1"/>
    <col min="7177" max="7177" width="15.28515625" style="180" customWidth="1"/>
    <col min="7178" max="7178" width="20" style="180" customWidth="1"/>
    <col min="7179" max="7179" width="16.7109375" style="180" customWidth="1"/>
    <col min="7180" max="7180" width="12.28515625" style="180" customWidth="1"/>
    <col min="7181" max="7427" width="9.28515625" style="180"/>
    <col min="7428" max="7428" width="4.7109375" style="180" customWidth="1"/>
    <col min="7429" max="7429" width="11.28515625" style="180" customWidth="1"/>
    <col min="7430" max="7430" width="23.42578125" style="180" customWidth="1"/>
    <col min="7431" max="7431" width="16.7109375" style="180" customWidth="1"/>
    <col min="7432" max="7432" width="16.28515625" style="180" customWidth="1"/>
    <col min="7433" max="7433" width="15.28515625" style="180" customWidth="1"/>
    <col min="7434" max="7434" width="20" style="180" customWidth="1"/>
    <col min="7435" max="7435" width="16.7109375" style="180" customWidth="1"/>
    <col min="7436" max="7436" width="12.28515625" style="180" customWidth="1"/>
    <col min="7437" max="7683" width="9.28515625" style="180"/>
    <col min="7684" max="7684" width="4.7109375" style="180" customWidth="1"/>
    <col min="7685" max="7685" width="11.28515625" style="180" customWidth="1"/>
    <col min="7686" max="7686" width="23.42578125" style="180" customWidth="1"/>
    <col min="7687" max="7687" width="16.7109375" style="180" customWidth="1"/>
    <col min="7688" max="7688" width="16.28515625" style="180" customWidth="1"/>
    <col min="7689" max="7689" width="15.28515625" style="180" customWidth="1"/>
    <col min="7690" max="7690" width="20" style="180" customWidth="1"/>
    <col min="7691" max="7691" width="16.7109375" style="180" customWidth="1"/>
    <col min="7692" max="7692" width="12.28515625" style="180" customWidth="1"/>
    <col min="7693" max="7939" width="9.28515625" style="180"/>
    <col min="7940" max="7940" width="4.7109375" style="180" customWidth="1"/>
    <col min="7941" max="7941" width="11.28515625" style="180" customWidth="1"/>
    <col min="7942" max="7942" width="23.42578125" style="180" customWidth="1"/>
    <col min="7943" max="7943" width="16.7109375" style="180" customWidth="1"/>
    <col min="7944" max="7944" width="16.28515625" style="180" customWidth="1"/>
    <col min="7945" max="7945" width="15.28515625" style="180" customWidth="1"/>
    <col min="7946" max="7946" width="20" style="180" customWidth="1"/>
    <col min="7947" max="7947" width="16.7109375" style="180" customWidth="1"/>
    <col min="7948" max="7948" width="12.28515625" style="180" customWidth="1"/>
    <col min="7949" max="8195" width="9.28515625" style="180"/>
    <col min="8196" max="8196" width="4.7109375" style="180" customWidth="1"/>
    <col min="8197" max="8197" width="11.28515625" style="180" customWidth="1"/>
    <col min="8198" max="8198" width="23.42578125" style="180" customWidth="1"/>
    <col min="8199" max="8199" width="16.7109375" style="180" customWidth="1"/>
    <col min="8200" max="8200" width="16.28515625" style="180" customWidth="1"/>
    <col min="8201" max="8201" width="15.28515625" style="180" customWidth="1"/>
    <col min="8202" max="8202" width="20" style="180" customWidth="1"/>
    <col min="8203" max="8203" width="16.7109375" style="180" customWidth="1"/>
    <col min="8204" max="8204" width="12.28515625" style="180" customWidth="1"/>
    <col min="8205" max="8451" width="9.28515625" style="180"/>
    <col min="8452" max="8452" width="4.7109375" style="180" customWidth="1"/>
    <col min="8453" max="8453" width="11.28515625" style="180" customWidth="1"/>
    <col min="8454" max="8454" width="23.42578125" style="180" customWidth="1"/>
    <col min="8455" max="8455" width="16.7109375" style="180" customWidth="1"/>
    <col min="8456" max="8456" width="16.28515625" style="180" customWidth="1"/>
    <col min="8457" max="8457" width="15.28515625" style="180" customWidth="1"/>
    <col min="8458" max="8458" width="20" style="180" customWidth="1"/>
    <col min="8459" max="8459" width="16.7109375" style="180" customWidth="1"/>
    <col min="8460" max="8460" width="12.28515625" style="180" customWidth="1"/>
    <col min="8461" max="8707" width="9.28515625" style="180"/>
    <col min="8708" max="8708" width="4.7109375" style="180" customWidth="1"/>
    <col min="8709" max="8709" width="11.28515625" style="180" customWidth="1"/>
    <col min="8710" max="8710" width="23.42578125" style="180" customWidth="1"/>
    <col min="8711" max="8711" width="16.7109375" style="180" customWidth="1"/>
    <col min="8712" max="8712" width="16.28515625" style="180" customWidth="1"/>
    <col min="8713" max="8713" width="15.28515625" style="180" customWidth="1"/>
    <col min="8714" max="8714" width="20" style="180" customWidth="1"/>
    <col min="8715" max="8715" width="16.7109375" style="180" customWidth="1"/>
    <col min="8716" max="8716" width="12.28515625" style="180" customWidth="1"/>
    <col min="8717" max="8963" width="9.28515625" style="180"/>
    <col min="8964" max="8964" width="4.7109375" style="180" customWidth="1"/>
    <col min="8965" max="8965" width="11.28515625" style="180" customWidth="1"/>
    <col min="8966" max="8966" width="23.42578125" style="180" customWidth="1"/>
    <col min="8967" max="8967" width="16.7109375" style="180" customWidth="1"/>
    <col min="8968" max="8968" width="16.28515625" style="180" customWidth="1"/>
    <col min="8969" max="8969" width="15.28515625" style="180" customWidth="1"/>
    <col min="8970" max="8970" width="20" style="180" customWidth="1"/>
    <col min="8971" max="8971" width="16.7109375" style="180" customWidth="1"/>
    <col min="8972" max="8972" width="12.28515625" style="180" customWidth="1"/>
    <col min="8973" max="9219" width="9.28515625" style="180"/>
    <col min="9220" max="9220" width="4.7109375" style="180" customWidth="1"/>
    <col min="9221" max="9221" width="11.28515625" style="180" customWidth="1"/>
    <col min="9222" max="9222" width="23.42578125" style="180" customWidth="1"/>
    <col min="9223" max="9223" width="16.7109375" style="180" customWidth="1"/>
    <col min="9224" max="9224" width="16.28515625" style="180" customWidth="1"/>
    <col min="9225" max="9225" width="15.28515625" style="180" customWidth="1"/>
    <col min="9226" max="9226" width="20" style="180" customWidth="1"/>
    <col min="9227" max="9227" width="16.7109375" style="180" customWidth="1"/>
    <col min="9228" max="9228" width="12.28515625" style="180" customWidth="1"/>
    <col min="9229" max="9475" width="9.28515625" style="180"/>
    <col min="9476" max="9476" width="4.7109375" style="180" customWidth="1"/>
    <col min="9477" max="9477" width="11.28515625" style="180" customWidth="1"/>
    <col min="9478" max="9478" width="23.42578125" style="180" customWidth="1"/>
    <col min="9479" max="9479" width="16.7109375" style="180" customWidth="1"/>
    <col min="9480" max="9480" width="16.28515625" style="180" customWidth="1"/>
    <col min="9481" max="9481" width="15.28515625" style="180" customWidth="1"/>
    <col min="9482" max="9482" width="20" style="180" customWidth="1"/>
    <col min="9483" max="9483" width="16.7109375" style="180" customWidth="1"/>
    <col min="9484" max="9484" width="12.28515625" style="180" customWidth="1"/>
    <col min="9485" max="9731" width="9.28515625" style="180"/>
    <col min="9732" max="9732" width="4.7109375" style="180" customWidth="1"/>
    <col min="9733" max="9733" width="11.28515625" style="180" customWidth="1"/>
    <col min="9734" max="9734" width="23.42578125" style="180" customWidth="1"/>
    <col min="9735" max="9735" width="16.7109375" style="180" customWidth="1"/>
    <col min="9736" max="9736" width="16.28515625" style="180" customWidth="1"/>
    <col min="9737" max="9737" width="15.28515625" style="180" customWidth="1"/>
    <col min="9738" max="9738" width="20" style="180" customWidth="1"/>
    <col min="9739" max="9739" width="16.7109375" style="180" customWidth="1"/>
    <col min="9740" max="9740" width="12.28515625" style="180" customWidth="1"/>
    <col min="9741" max="9987" width="9.28515625" style="180"/>
    <col min="9988" max="9988" width="4.7109375" style="180" customWidth="1"/>
    <col min="9989" max="9989" width="11.28515625" style="180" customWidth="1"/>
    <col min="9990" max="9990" width="23.42578125" style="180" customWidth="1"/>
    <col min="9991" max="9991" width="16.7109375" style="180" customWidth="1"/>
    <col min="9992" max="9992" width="16.28515625" style="180" customWidth="1"/>
    <col min="9993" max="9993" width="15.28515625" style="180" customWidth="1"/>
    <col min="9994" max="9994" width="20" style="180" customWidth="1"/>
    <col min="9995" max="9995" width="16.7109375" style="180" customWidth="1"/>
    <col min="9996" max="9996" width="12.28515625" style="180" customWidth="1"/>
    <col min="9997" max="10243" width="9.28515625" style="180"/>
    <col min="10244" max="10244" width="4.7109375" style="180" customWidth="1"/>
    <col min="10245" max="10245" width="11.28515625" style="180" customWidth="1"/>
    <col min="10246" max="10246" width="23.42578125" style="180" customWidth="1"/>
    <col min="10247" max="10247" width="16.7109375" style="180" customWidth="1"/>
    <col min="10248" max="10248" width="16.28515625" style="180" customWidth="1"/>
    <col min="10249" max="10249" width="15.28515625" style="180" customWidth="1"/>
    <col min="10250" max="10250" width="20" style="180" customWidth="1"/>
    <col min="10251" max="10251" width="16.7109375" style="180" customWidth="1"/>
    <col min="10252" max="10252" width="12.28515625" style="180" customWidth="1"/>
    <col min="10253" max="10499" width="9.28515625" style="180"/>
    <col min="10500" max="10500" width="4.7109375" style="180" customWidth="1"/>
    <col min="10501" max="10501" width="11.28515625" style="180" customWidth="1"/>
    <col min="10502" max="10502" width="23.42578125" style="180" customWidth="1"/>
    <col min="10503" max="10503" width="16.7109375" style="180" customWidth="1"/>
    <col min="10504" max="10504" width="16.28515625" style="180" customWidth="1"/>
    <col min="10505" max="10505" width="15.28515625" style="180" customWidth="1"/>
    <col min="10506" max="10506" width="20" style="180" customWidth="1"/>
    <col min="10507" max="10507" width="16.7109375" style="180" customWidth="1"/>
    <col min="10508" max="10508" width="12.28515625" style="180" customWidth="1"/>
    <col min="10509" max="10755" width="9.28515625" style="180"/>
    <col min="10756" max="10756" width="4.7109375" style="180" customWidth="1"/>
    <col min="10757" max="10757" width="11.28515625" style="180" customWidth="1"/>
    <col min="10758" max="10758" width="23.42578125" style="180" customWidth="1"/>
    <col min="10759" max="10759" width="16.7109375" style="180" customWidth="1"/>
    <col min="10760" max="10760" width="16.28515625" style="180" customWidth="1"/>
    <col min="10761" max="10761" width="15.28515625" style="180" customWidth="1"/>
    <col min="10762" max="10762" width="20" style="180" customWidth="1"/>
    <col min="10763" max="10763" width="16.7109375" style="180" customWidth="1"/>
    <col min="10764" max="10764" width="12.28515625" style="180" customWidth="1"/>
    <col min="10765" max="11011" width="9.28515625" style="180"/>
    <col min="11012" max="11012" width="4.7109375" style="180" customWidth="1"/>
    <col min="11013" max="11013" width="11.28515625" style="180" customWidth="1"/>
    <col min="11014" max="11014" width="23.42578125" style="180" customWidth="1"/>
    <col min="11015" max="11015" width="16.7109375" style="180" customWidth="1"/>
    <col min="11016" max="11016" width="16.28515625" style="180" customWidth="1"/>
    <col min="11017" max="11017" width="15.28515625" style="180" customWidth="1"/>
    <col min="11018" max="11018" width="20" style="180" customWidth="1"/>
    <col min="11019" max="11019" width="16.7109375" style="180" customWidth="1"/>
    <col min="11020" max="11020" width="12.28515625" style="180" customWidth="1"/>
    <col min="11021" max="11267" width="9.28515625" style="180"/>
    <col min="11268" max="11268" width="4.7109375" style="180" customWidth="1"/>
    <col min="11269" max="11269" width="11.28515625" style="180" customWidth="1"/>
    <col min="11270" max="11270" width="23.42578125" style="180" customWidth="1"/>
    <col min="11271" max="11271" width="16.7109375" style="180" customWidth="1"/>
    <col min="11272" max="11272" width="16.28515625" style="180" customWidth="1"/>
    <col min="11273" max="11273" width="15.28515625" style="180" customWidth="1"/>
    <col min="11274" max="11274" width="20" style="180" customWidth="1"/>
    <col min="11275" max="11275" width="16.7109375" style="180" customWidth="1"/>
    <col min="11276" max="11276" width="12.28515625" style="180" customWidth="1"/>
    <col min="11277" max="11523" width="9.28515625" style="180"/>
    <col min="11524" max="11524" width="4.7109375" style="180" customWidth="1"/>
    <col min="11525" max="11525" width="11.28515625" style="180" customWidth="1"/>
    <col min="11526" max="11526" width="23.42578125" style="180" customWidth="1"/>
    <col min="11527" max="11527" width="16.7109375" style="180" customWidth="1"/>
    <col min="11528" max="11528" width="16.28515625" style="180" customWidth="1"/>
    <col min="11529" max="11529" width="15.28515625" style="180" customWidth="1"/>
    <col min="11530" max="11530" width="20" style="180" customWidth="1"/>
    <col min="11531" max="11531" width="16.7109375" style="180" customWidth="1"/>
    <col min="11532" max="11532" width="12.28515625" style="180" customWidth="1"/>
    <col min="11533" max="11779" width="9.28515625" style="180"/>
    <col min="11780" max="11780" width="4.7109375" style="180" customWidth="1"/>
    <col min="11781" max="11781" width="11.28515625" style="180" customWidth="1"/>
    <col min="11782" max="11782" width="23.42578125" style="180" customWidth="1"/>
    <col min="11783" max="11783" width="16.7109375" style="180" customWidth="1"/>
    <col min="11784" max="11784" width="16.28515625" style="180" customWidth="1"/>
    <col min="11785" max="11785" width="15.28515625" style="180" customWidth="1"/>
    <col min="11786" max="11786" width="20" style="180" customWidth="1"/>
    <col min="11787" max="11787" width="16.7109375" style="180" customWidth="1"/>
    <col min="11788" max="11788" width="12.28515625" style="180" customWidth="1"/>
    <col min="11789" max="12035" width="9.28515625" style="180"/>
    <col min="12036" max="12036" width="4.7109375" style="180" customWidth="1"/>
    <col min="12037" max="12037" width="11.28515625" style="180" customWidth="1"/>
    <col min="12038" max="12038" width="23.42578125" style="180" customWidth="1"/>
    <col min="12039" max="12039" width="16.7109375" style="180" customWidth="1"/>
    <col min="12040" max="12040" width="16.28515625" style="180" customWidth="1"/>
    <col min="12041" max="12041" width="15.28515625" style="180" customWidth="1"/>
    <col min="12042" max="12042" width="20" style="180" customWidth="1"/>
    <col min="12043" max="12043" width="16.7109375" style="180" customWidth="1"/>
    <col min="12044" max="12044" width="12.28515625" style="180" customWidth="1"/>
    <col min="12045" max="12291" width="9.28515625" style="180"/>
    <col min="12292" max="12292" width="4.7109375" style="180" customWidth="1"/>
    <col min="12293" max="12293" width="11.28515625" style="180" customWidth="1"/>
    <col min="12294" max="12294" width="23.42578125" style="180" customWidth="1"/>
    <col min="12295" max="12295" width="16.7109375" style="180" customWidth="1"/>
    <col min="12296" max="12296" width="16.28515625" style="180" customWidth="1"/>
    <col min="12297" max="12297" width="15.28515625" style="180" customWidth="1"/>
    <col min="12298" max="12298" width="20" style="180" customWidth="1"/>
    <col min="12299" max="12299" width="16.7109375" style="180" customWidth="1"/>
    <col min="12300" max="12300" width="12.28515625" style="180" customWidth="1"/>
    <col min="12301" max="12547" width="9.28515625" style="180"/>
    <col min="12548" max="12548" width="4.7109375" style="180" customWidth="1"/>
    <col min="12549" max="12549" width="11.28515625" style="180" customWidth="1"/>
    <col min="12550" max="12550" width="23.42578125" style="180" customWidth="1"/>
    <col min="12551" max="12551" width="16.7109375" style="180" customWidth="1"/>
    <col min="12552" max="12552" width="16.28515625" style="180" customWidth="1"/>
    <col min="12553" max="12553" width="15.28515625" style="180" customWidth="1"/>
    <col min="12554" max="12554" width="20" style="180" customWidth="1"/>
    <col min="12555" max="12555" width="16.7109375" style="180" customWidth="1"/>
    <col min="12556" max="12556" width="12.28515625" style="180" customWidth="1"/>
    <col min="12557" max="12803" width="9.28515625" style="180"/>
    <col min="12804" max="12804" width="4.7109375" style="180" customWidth="1"/>
    <col min="12805" max="12805" width="11.28515625" style="180" customWidth="1"/>
    <col min="12806" max="12806" width="23.42578125" style="180" customWidth="1"/>
    <col min="12807" max="12807" width="16.7109375" style="180" customWidth="1"/>
    <col min="12808" max="12808" width="16.28515625" style="180" customWidth="1"/>
    <col min="12809" max="12809" width="15.28515625" style="180" customWidth="1"/>
    <col min="12810" max="12810" width="20" style="180" customWidth="1"/>
    <col min="12811" max="12811" width="16.7109375" style="180" customWidth="1"/>
    <col min="12812" max="12812" width="12.28515625" style="180" customWidth="1"/>
    <col min="12813" max="13059" width="9.28515625" style="180"/>
    <col min="13060" max="13060" width="4.7109375" style="180" customWidth="1"/>
    <col min="13061" max="13061" width="11.28515625" style="180" customWidth="1"/>
    <col min="13062" max="13062" width="23.42578125" style="180" customWidth="1"/>
    <col min="13063" max="13063" width="16.7109375" style="180" customWidth="1"/>
    <col min="13064" max="13064" width="16.28515625" style="180" customWidth="1"/>
    <col min="13065" max="13065" width="15.28515625" style="180" customWidth="1"/>
    <col min="13066" max="13066" width="20" style="180" customWidth="1"/>
    <col min="13067" max="13067" width="16.7109375" style="180" customWidth="1"/>
    <col min="13068" max="13068" width="12.28515625" style="180" customWidth="1"/>
    <col min="13069" max="13315" width="9.28515625" style="180"/>
    <col min="13316" max="13316" width="4.7109375" style="180" customWidth="1"/>
    <col min="13317" max="13317" width="11.28515625" style="180" customWidth="1"/>
    <col min="13318" max="13318" width="23.42578125" style="180" customWidth="1"/>
    <col min="13319" max="13319" width="16.7109375" style="180" customWidth="1"/>
    <col min="13320" max="13320" width="16.28515625" style="180" customWidth="1"/>
    <col min="13321" max="13321" width="15.28515625" style="180" customWidth="1"/>
    <col min="13322" max="13322" width="20" style="180" customWidth="1"/>
    <col min="13323" max="13323" width="16.7109375" style="180" customWidth="1"/>
    <col min="13324" max="13324" width="12.28515625" style="180" customWidth="1"/>
    <col min="13325" max="13571" width="9.28515625" style="180"/>
    <col min="13572" max="13572" width="4.7109375" style="180" customWidth="1"/>
    <col min="13573" max="13573" width="11.28515625" style="180" customWidth="1"/>
    <col min="13574" max="13574" width="23.42578125" style="180" customWidth="1"/>
    <col min="13575" max="13575" width="16.7109375" style="180" customWidth="1"/>
    <col min="13576" max="13576" width="16.28515625" style="180" customWidth="1"/>
    <col min="13577" max="13577" width="15.28515625" style="180" customWidth="1"/>
    <col min="13578" max="13578" width="20" style="180" customWidth="1"/>
    <col min="13579" max="13579" width="16.7109375" style="180" customWidth="1"/>
    <col min="13580" max="13580" width="12.28515625" style="180" customWidth="1"/>
    <col min="13581" max="13827" width="9.28515625" style="180"/>
    <col min="13828" max="13828" width="4.7109375" style="180" customWidth="1"/>
    <col min="13829" max="13829" width="11.28515625" style="180" customWidth="1"/>
    <col min="13830" max="13830" width="23.42578125" style="180" customWidth="1"/>
    <col min="13831" max="13831" width="16.7109375" style="180" customWidth="1"/>
    <col min="13832" max="13832" width="16.28515625" style="180" customWidth="1"/>
    <col min="13833" max="13833" width="15.28515625" style="180" customWidth="1"/>
    <col min="13834" max="13834" width="20" style="180" customWidth="1"/>
    <col min="13835" max="13835" width="16.7109375" style="180" customWidth="1"/>
    <col min="13836" max="13836" width="12.28515625" style="180" customWidth="1"/>
    <col min="13837" max="14083" width="9.28515625" style="180"/>
    <col min="14084" max="14084" width="4.7109375" style="180" customWidth="1"/>
    <col min="14085" max="14085" width="11.28515625" style="180" customWidth="1"/>
    <col min="14086" max="14086" width="23.42578125" style="180" customWidth="1"/>
    <col min="14087" max="14087" width="16.7109375" style="180" customWidth="1"/>
    <col min="14088" max="14088" width="16.28515625" style="180" customWidth="1"/>
    <col min="14089" max="14089" width="15.28515625" style="180" customWidth="1"/>
    <col min="14090" max="14090" width="20" style="180" customWidth="1"/>
    <col min="14091" max="14091" width="16.7109375" style="180" customWidth="1"/>
    <col min="14092" max="14092" width="12.28515625" style="180" customWidth="1"/>
    <col min="14093" max="14339" width="9.28515625" style="180"/>
    <col min="14340" max="14340" width="4.7109375" style="180" customWidth="1"/>
    <col min="14341" max="14341" width="11.28515625" style="180" customWidth="1"/>
    <col min="14342" max="14342" width="23.42578125" style="180" customWidth="1"/>
    <col min="14343" max="14343" width="16.7109375" style="180" customWidth="1"/>
    <col min="14344" max="14344" width="16.28515625" style="180" customWidth="1"/>
    <col min="14345" max="14345" width="15.28515625" style="180" customWidth="1"/>
    <col min="14346" max="14346" width="20" style="180" customWidth="1"/>
    <col min="14347" max="14347" width="16.7109375" style="180" customWidth="1"/>
    <col min="14348" max="14348" width="12.28515625" style="180" customWidth="1"/>
    <col min="14349" max="14595" width="9.28515625" style="180"/>
    <col min="14596" max="14596" width="4.7109375" style="180" customWidth="1"/>
    <col min="14597" max="14597" width="11.28515625" style="180" customWidth="1"/>
    <col min="14598" max="14598" width="23.42578125" style="180" customWidth="1"/>
    <col min="14599" max="14599" width="16.7109375" style="180" customWidth="1"/>
    <col min="14600" max="14600" width="16.28515625" style="180" customWidth="1"/>
    <col min="14601" max="14601" width="15.28515625" style="180" customWidth="1"/>
    <col min="14602" max="14602" width="20" style="180" customWidth="1"/>
    <col min="14603" max="14603" width="16.7109375" style="180" customWidth="1"/>
    <col min="14604" max="14604" width="12.28515625" style="180" customWidth="1"/>
    <col min="14605" max="14851" width="9.28515625" style="180"/>
    <col min="14852" max="14852" width="4.7109375" style="180" customWidth="1"/>
    <col min="14853" max="14853" width="11.28515625" style="180" customWidth="1"/>
    <col min="14854" max="14854" width="23.42578125" style="180" customWidth="1"/>
    <col min="14855" max="14855" width="16.7109375" style="180" customWidth="1"/>
    <col min="14856" max="14856" width="16.28515625" style="180" customWidth="1"/>
    <col min="14857" max="14857" width="15.28515625" style="180" customWidth="1"/>
    <col min="14858" max="14858" width="20" style="180" customWidth="1"/>
    <col min="14859" max="14859" width="16.7109375" style="180" customWidth="1"/>
    <col min="14860" max="14860" width="12.28515625" style="180" customWidth="1"/>
    <col min="14861" max="15107" width="9.28515625" style="180"/>
    <col min="15108" max="15108" width="4.7109375" style="180" customWidth="1"/>
    <col min="15109" max="15109" width="11.28515625" style="180" customWidth="1"/>
    <col min="15110" max="15110" width="23.42578125" style="180" customWidth="1"/>
    <col min="15111" max="15111" width="16.7109375" style="180" customWidth="1"/>
    <col min="15112" max="15112" width="16.28515625" style="180" customWidth="1"/>
    <col min="15113" max="15113" width="15.28515625" style="180" customWidth="1"/>
    <col min="15114" max="15114" width="20" style="180" customWidth="1"/>
    <col min="15115" max="15115" width="16.7109375" style="180" customWidth="1"/>
    <col min="15116" max="15116" width="12.28515625" style="180" customWidth="1"/>
    <col min="15117" max="15363" width="9.28515625" style="180"/>
    <col min="15364" max="15364" width="4.7109375" style="180" customWidth="1"/>
    <col min="15365" max="15365" width="11.28515625" style="180" customWidth="1"/>
    <col min="15366" max="15366" width="23.42578125" style="180" customWidth="1"/>
    <col min="15367" max="15367" width="16.7109375" style="180" customWidth="1"/>
    <col min="15368" max="15368" width="16.28515625" style="180" customWidth="1"/>
    <col min="15369" max="15369" width="15.28515625" style="180" customWidth="1"/>
    <col min="15370" max="15370" width="20" style="180" customWidth="1"/>
    <col min="15371" max="15371" width="16.7109375" style="180" customWidth="1"/>
    <col min="15372" max="15372" width="12.28515625" style="180" customWidth="1"/>
    <col min="15373" max="15619" width="9.28515625" style="180"/>
    <col min="15620" max="15620" width="4.7109375" style="180" customWidth="1"/>
    <col min="15621" max="15621" width="11.28515625" style="180" customWidth="1"/>
    <col min="15622" max="15622" width="23.42578125" style="180" customWidth="1"/>
    <col min="15623" max="15623" width="16.7109375" style="180" customWidth="1"/>
    <col min="15624" max="15624" width="16.28515625" style="180" customWidth="1"/>
    <col min="15625" max="15625" width="15.28515625" style="180" customWidth="1"/>
    <col min="15626" max="15626" width="20" style="180" customWidth="1"/>
    <col min="15627" max="15627" width="16.7109375" style="180" customWidth="1"/>
    <col min="15628" max="15628" width="12.28515625" style="180" customWidth="1"/>
    <col min="15629" max="15875" width="9.28515625" style="180"/>
    <col min="15876" max="15876" width="4.7109375" style="180" customWidth="1"/>
    <col min="15877" max="15877" width="11.28515625" style="180" customWidth="1"/>
    <col min="15878" max="15878" width="23.42578125" style="180" customWidth="1"/>
    <col min="15879" max="15879" width="16.7109375" style="180" customWidth="1"/>
    <col min="15880" max="15880" width="16.28515625" style="180" customWidth="1"/>
    <col min="15881" max="15881" width="15.28515625" style="180" customWidth="1"/>
    <col min="15882" max="15882" width="20" style="180" customWidth="1"/>
    <col min="15883" max="15883" width="16.7109375" style="180" customWidth="1"/>
    <col min="15884" max="15884" width="12.28515625" style="180" customWidth="1"/>
    <col min="15885" max="16131" width="9.28515625" style="180"/>
    <col min="16132" max="16132" width="4.7109375" style="180" customWidth="1"/>
    <col min="16133" max="16133" width="11.28515625" style="180" customWidth="1"/>
    <col min="16134" max="16134" width="23.42578125" style="180" customWidth="1"/>
    <col min="16135" max="16135" width="16.7109375" style="180" customWidth="1"/>
    <col min="16136" max="16136" width="16.28515625" style="180" customWidth="1"/>
    <col min="16137" max="16137" width="15.28515625" style="180" customWidth="1"/>
    <col min="16138" max="16138" width="20" style="180" customWidth="1"/>
    <col min="16139" max="16139" width="16.7109375" style="180" customWidth="1"/>
    <col min="16140" max="16140" width="12.28515625" style="180" customWidth="1"/>
    <col min="16141" max="16384" width="9.28515625" style="180"/>
  </cols>
  <sheetData>
    <row r="1" spans="2:14">
      <c r="B1" s="181"/>
      <c r="C1" s="181"/>
      <c r="E1" s="180"/>
      <c r="F1" s="180"/>
      <c r="G1" s="180"/>
      <c r="H1" s="180"/>
      <c r="I1" s="180"/>
      <c r="J1" s="180"/>
      <c r="K1" s="180"/>
      <c r="L1" s="180"/>
    </row>
    <row r="2" spans="2:14">
      <c r="B2" s="219"/>
      <c r="C2" s="219"/>
      <c r="D2" s="219"/>
      <c r="E2" s="219"/>
      <c r="F2" s="311" t="s">
        <v>787</v>
      </c>
      <c r="G2" s="219"/>
      <c r="H2" s="219"/>
      <c r="I2" s="219"/>
      <c r="J2" s="219"/>
      <c r="K2" s="219"/>
      <c r="L2" s="219"/>
    </row>
    <row r="3" spans="2:14">
      <c r="C3" s="220"/>
      <c r="D3" s="220"/>
      <c r="E3" s="220"/>
      <c r="F3" s="315" t="s">
        <v>788</v>
      </c>
      <c r="G3" s="220"/>
      <c r="H3" s="220"/>
      <c r="I3" s="220"/>
      <c r="J3" s="220"/>
      <c r="K3" s="220"/>
      <c r="L3" s="220"/>
    </row>
    <row r="4" spans="2:14">
      <c r="B4" s="219"/>
      <c r="C4" s="219"/>
      <c r="D4" s="219"/>
      <c r="E4" s="219"/>
      <c r="F4" s="221" t="s">
        <v>891</v>
      </c>
      <c r="G4" s="219"/>
      <c r="H4" s="219"/>
      <c r="I4" s="219"/>
      <c r="J4" s="219"/>
      <c r="K4" s="219"/>
      <c r="L4" s="219"/>
    </row>
    <row r="5" spans="2:14">
      <c r="E5" s="180"/>
      <c r="F5" s="180"/>
      <c r="G5" s="180"/>
      <c r="H5" s="180"/>
      <c r="I5" s="180"/>
      <c r="J5" s="180"/>
      <c r="K5" s="180"/>
      <c r="L5" s="180"/>
    </row>
    <row r="6" spans="2:14">
      <c r="E6" s="180"/>
      <c r="F6" s="180"/>
      <c r="G6" s="180"/>
      <c r="H6" s="180"/>
      <c r="I6" s="180"/>
      <c r="J6" s="180"/>
      <c r="K6" s="180"/>
      <c r="L6" s="180"/>
    </row>
    <row r="7" spans="2:14" s="200" customFormat="1">
      <c r="B7" s="1156" t="s">
        <v>9</v>
      </c>
      <c r="C7" s="1156" t="s">
        <v>892</v>
      </c>
      <c r="D7" s="1156" t="s">
        <v>893</v>
      </c>
      <c r="E7" s="1169" t="s">
        <v>13</v>
      </c>
      <c r="F7" s="1170"/>
      <c r="G7" s="1169" t="s">
        <v>14</v>
      </c>
      <c r="H7" s="1170"/>
      <c r="I7" s="1169" t="s">
        <v>15</v>
      </c>
      <c r="J7" s="1170"/>
      <c r="K7" s="1169" t="s">
        <v>16</v>
      </c>
      <c r="L7" s="1170"/>
      <c r="M7" s="1169" t="s">
        <v>17</v>
      </c>
      <c r="N7" s="1170"/>
    </row>
    <row r="8" spans="2:14" ht="41.45">
      <c r="B8" s="1158"/>
      <c r="C8" s="1158"/>
      <c r="D8" s="1158"/>
      <c r="E8" s="222" t="s">
        <v>894</v>
      </c>
      <c r="F8" s="222" t="s">
        <v>895</v>
      </c>
      <c r="G8" s="222" t="s">
        <v>894</v>
      </c>
      <c r="H8" s="222" t="s">
        <v>895</v>
      </c>
      <c r="I8" s="222" t="s">
        <v>894</v>
      </c>
      <c r="J8" s="222" t="s">
        <v>895</v>
      </c>
      <c r="K8" s="222" t="s">
        <v>894</v>
      </c>
      <c r="L8" s="222" t="s">
        <v>895</v>
      </c>
      <c r="M8" s="222" t="s">
        <v>894</v>
      </c>
      <c r="N8" s="222" t="s">
        <v>895</v>
      </c>
    </row>
    <row r="9" spans="2:14">
      <c r="B9" s="223"/>
      <c r="C9" s="223"/>
      <c r="D9" s="223"/>
      <c r="E9" s="223"/>
      <c r="F9" s="223"/>
      <c r="G9" s="223"/>
      <c r="H9" s="223"/>
      <c r="I9" s="223"/>
      <c r="J9" s="223"/>
      <c r="K9" s="223"/>
      <c r="L9" s="223"/>
      <c r="M9" s="223"/>
      <c r="N9" s="223"/>
    </row>
    <row r="10" spans="2:14">
      <c r="B10" s="224"/>
      <c r="C10" s="225"/>
      <c r="D10" s="223"/>
      <c r="E10" s="226"/>
      <c r="F10" s="227"/>
      <c r="G10" s="226"/>
      <c r="H10" s="227"/>
      <c r="I10" s="227"/>
      <c r="J10" s="227"/>
      <c r="K10" s="226"/>
      <c r="L10" s="227"/>
      <c r="M10" s="227"/>
      <c r="N10" s="227"/>
    </row>
    <row r="11" spans="2:14">
      <c r="B11" s="228"/>
      <c r="C11" s="229"/>
      <c r="D11" s="230"/>
      <c r="E11" s="231"/>
      <c r="F11" s="232"/>
      <c r="G11" s="231"/>
      <c r="H11" s="232"/>
      <c r="I11" s="232"/>
      <c r="J11" s="232"/>
      <c r="K11" s="231"/>
      <c r="L11" s="227"/>
      <c r="M11" s="227"/>
      <c r="N11" s="227"/>
    </row>
    <row r="12" spans="2:14">
      <c r="B12" s="228"/>
      <c r="C12" s="229"/>
      <c r="D12" s="230"/>
      <c r="E12" s="231"/>
      <c r="F12" s="232"/>
      <c r="G12" s="231"/>
      <c r="H12" s="232"/>
      <c r="I12" s="232"/>
      <c r="J12" s="232"/>
      <c r="K12" s="231"/>
      <c r="L12" s="227"/>
      <c r="M12" s="227"/>
      <c r="N12" s="227"/>
    </row>
    <row r="13" spans="2:14">
      <c r="B13" s="228"/>
      <c r="C13" s="229"/>
      <c r="D13" s="230"/>
      <c r="E13" s="231"/>
      <c r="F13" s="232"/>
      <c r="G13" s="231"/>
      <c r="H13" s="232"/>
      <c r="I13" s="232"/>
      <c r="J13" s="232"/>
      <c r="K13" s="231"/>
      <c r="L13" s="227"/>
      <c r="M13" s="227"/>
      <c r="N13" s="227"/>
    </row>
    <row r="14" spans="2:14">
      <c r="B14" s="228"/>
      <c r="C14" s="233"/>
      <c r="D14" s="230"/>
      <c r="E14" s="231"/>
      <c r="F14" s="232"/>
      <c r="G14" s="231"/>
      <c r="H14" s="232"/>
      <c r="I14" s="232"/>
      <c r="J14" s="232"/>
      <c r="K14" s="231"/>
      <c r="L14" s="227"/>
      <c r="M14" s="227"/>
      <c r="N14" s="227"/>
    </row>
    <row r="15" spans="2:14">
      <c r="B15" s="228"/>
      <c r="C15" s="229"/>
      <c r="D15" s="230"/>
      <c r="E15" s="231"/>
      <c r="F15" s="232"/>
      <c r="G15" s="231"/>
      <c r="H15" s="232"/>
      <c r="I15" s="232"/>
      <c r="J15" s="232"/>
      <c r="K15" s="231"/>
      <c r="L15" s="227"/>
      <c r="M15" s="227"/>
      <c r="N15" s="227"/>
    </row>
    <row r="16" spans="2:14">
      <c r="B16" s="228"/>
      <c r="C16" s="229"/>
      <c r="D16" s="230"/>
      <c r="E16" s="231"/>
      <c r="F16" s="232"/>
      <c r="G16" s="231"/>
      <c r="H16" s="232"/>
      <c r="I16" s="232"/>
      <c r="J16" s="232"/>
      <c r="K16" s="231"/>
      <c r="L16" s="227"/>
      <c r="M16" s="227"/>
      <c r="N16" s="227"/>
    </row>
    <row r="17" spans="2:14" s="203" customFormat="1" ht="14.45" thickBot="1">
      <c r="B17" s="234"/>
      <c r="C17" s="235" t="s">
        <v>302</v>
      </c>
      <c r="D17" s="236"/>
      <c r="E17" s="237"/>
      <c r="F17" s="238"/>
      <c r="G17" s="239"/>
      <c r="H17" s="238"/>
      <c r="I17" s="238"/>
      <c r="J17" s="238"/>
      <c r="K17" s="239"/>
      <c r="L17" s="239"/>
      <c r="M17" s="239"/>
      <c r="N17" s="239"/>
    </row>
    <row r="19" spans="2:14">
      <c r="B19" s="180" t="s">
        <v>896</v>
      </c>
      <c r="C19" s="479"/>
      <c r="D19" s="479"/>
      <c r="E19" s="480"/>
      <c r="F19" s="481"/>
      <c r="G19" s="480"/>
      <c r="H19" s="481"/>
      <c r="I19" s="481"/>
      <c r="J19" s="481"/>
      <c r="K19" s="480"/>
    </row>
    <row r="20" spans="2:14">
      <c r="C20" s="479" t="s">
        <v>897</v>
      </c>
      <c r="D20" s="479"/>
      <c r="E20" s="480"/>
      <c r="F20" s="481"/>
      <c r="G20" s="480"/>
      <c r="H20" s="481"/>
      <c r="I20" s="481"/>
      <c r="J20" s="481"/>
      <c r="K20" s="480"/>
    </row>
    <row r="21" spans="2:14">
      <c r="C21" s="479" t="s">
        <v>898</v>
      </c>
      <c r="D21" s="479"/>
      <c r="E21" s="480"/>
      <c r="F21" s="481"/>
      <c r="G21" s="480"/>
      <c r="H21" s="481"/>
      <c r="I21" s="481"/>
      <c r="J21" s="481"/>
      <c r="K21" s="480"/>
    </row>
  </sheetData>
  <mergeCells count="8">
    <mergeCell ref="M7:N7"/>
    <mergeCell ref="B7:B8"/>
    <mergeCell ref="C7:C8"/>
    <mergeCell ref="D7:D8"/>
    <mergeCell ref="E7:F7"/>
    <mergeCell ref="G7:H7"/>
    <mergeCell ref="K7:L7"/>
    <mergeCell ref="I7:J7"/>
  </mergeCells>
  <pageMargins left="0.74803149606299213" right="0.74803149606299213" top="0.70866141732283472" bottom="0.47244094488188981" header="0.51181102362204722" footer="0.35433070866141736"/>
  <pageSetup paperSize="9" scale="5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J22"/>
  <sheetViews>
    <sheetView showGridLines="0" view="pageBreakPreview" zoomScale="70" zoomScaleNormal="75" zoomScaleSheetLayoutView="70" workbookViewId="0">
      <selection activeCell="L5" sqref="L5"/>
    </sheetView>
  </sheetViews>
  <sheetFormatPr defaultColWidth="9.28515625" defaultRowHeight="13.9"/>
  <cols>
    <col min="1" max="1" width="9.28515625" style="242"/>
    <col min="2" max="2" width="39" style="242" customWidth="1"/>
    <col min="3" max="3" width="19.28515625" style="242" customWidth="1"/>
    <col min="4" max="7" width="15.7109375" style="242" customWidth="1"/>
    <col min="8" max="259" width="9.28515625" style="242"/>
    <col min="260" max="260" width="82.7109375" style="242" bestFit="1" customWidth="1"/>
    <col min="261" max="263" width="28.7109375" style="242" customWidth="1"/>
    <col min="264" max="515" width="9.28515625" style="242"/>
    <col min="516" max="516" width="82.7109375" style="242" bestFit="1" customWidth="1"/>
    <col min="517" max="519" width="28.7109375" style="242" customWidth="1"/>
    <col min="520" max="771" width="9.28515625" style="242"/>
    <col min="772" max="772" width="82.7109375" style="242" bestFit="1" customWidth="1"/>
    <col min="773" max="775" width="28.7109375" style="242" customWidth="1"/>
    <col min="776" max="1027" width="9.28515625" style="242"/>
    <col min="1028" max="1028" width="82.7109375" style="242" bestFit="1" customWidth="1"/>
    <col min="1029" max="1031" width="28.7109375" style="242" customWidth="1"/>
    <col min="1032" max="1283" width="9.28515625" style="242"/>
    <col min="1284" max="1284" width="82.7109375" style="242" bestFit="1" customWidth="1"/>
    <col min="1285" max="1287" width="28.7109375" style="242" customWidth="1"/>
    <col min="1288" max="1539" width="9.28515625" style="242"/>
    <col min="1540" max="1540" width="82.7109375" style="242" bestFit="1" customWidth="1"/>
    <col min="1541" max="1543" width="28.7109375" style="242" customWidth="1"/>
    <col min="1544" max="1795" width="9.28515625" style="242"/>
    <col min="1796" max="1796" width="82.7109375" style="242" bestFit="1" customWidth="1"/>
    <col min="1797" max="1799" width="28.7109375" style="242" customWidth="1"/>
    <col min="1800" max="2051" width="9.28515625" style="242"/>
    <col min="2052" max="2052" width="82.7109375" style="242" bestFit="1" customWidth="1"/>
    <col min="2053" max="2055" width="28.7109375" style="242" customWidth="1"/>
    <col min="2056" max="2307" width="9.28515625" style="242"/>
    <col min="2308" max="2308" width="82.7109375" style="242" bestFit="1" customWidth="1"/>
    <col min="2309" max="2311" width="28.7109375" style="242" customWidth="1"/>
    <col min="2312" max="2563" width="9.28515625" style="242"/>
    <col min="2564" max="2564" width="82.7109375" style="242" bestFit="1" customWidth="1"/>
    <col min="2565" max="2567" width="28.7109375" style="242" customWidth="1"/>
    <col min="2568" max="2819" width="9.28515625" style="242"/>
    <col min="2820" max="2820" width="82.7109375" style="242" bestFit="1" customWidth="1"/>
    <col min="2821" max="2823" width="28.7109375" style="242" customWidth="1"/>
    <col min="2824" max="3075" width="9.28515625" style="242"/>
    <col min="3076" max="3076" width="82.7109375" style="242" bestFit="1" customWidth="1"/>
    <col min="3077" max="3079" width="28.7109375" style="242" customWidth="1"/>
    <col min="3080" max="3331" width="9.28515625" style="242"/>
    <col min="3332" max="3332" width="82.7109375" style="242" bestFit="1" customWidth="1"/>
    <col min="3333" max="3335" width="28.7109375" style="242" customWidth="1"/>
    <col min="3336" max="3587" width="9.28515625" style="242"/>
    <col min="3588" max="3588" width="82.7109375" style="242" bestFit="1" customWidth="1"/>
    <col min="3589" max="3591" width="28.7109375" style="242" customWidth="1"/>
    <col min="3592" max="3843" width="9.28515625" style="242"/>
    <col min="3844" max="3844" width="82.7109375" style="242" bestFit="1" customWidth="1"/>
    <col min="3845" max="3847" width="28.7109375" style="242" customWidth="1"/>
    <col min="3848" max="4099" width="9.28515625" style="242"/>
    <col min="4100" max="4100" width="82.7109375" style="242" bestFit="1" customWidth="1"/>
    <col min="4101" max="4103" width="28.7109375" style="242" customWidth="1"/>
    <col min="4104" max="4355" width="9.28515625" style="242"/>
    <col min="4356" max="4356" width="82.7109375" style="242" bestFit="1" customWidth="1"/>
    <col min="4357" max="4359" width="28.7109375" style="242" customWidth="1"/>
    <col min="4360" max="4611" width="9.28515625" style="242"/>
    <col min="4612" max="4612" width="82.7109375" style="242" bestFit="1" customWidth="1"/>
    <col min="4613" max="4615" width="28.7109375" style="242" customWidth="1"/>
    <col min="4616" max="4867" width="9.28515625" style="242"/>
    <col min="4868" max="4868" width="82.7109375" style="242" bestFit="1" customWidth="1"/>
    <col min="4869" max="4871" width="28.7109375" style="242" customWidth="1"/>
    <col min="4872" max="5123" width="9.28515625" style="242"/>
    <col min="5124" max="5124" width="82.7109375" style="242" bestFit="1" customWidth="1"/>
    <col min="5125" max="5127" width="28.7109375" style="242" customWidth="1"/>
    <col min="5128" max="5379" width="9.28515625" style="242"/>
    <col min="5380" max="5380" width="82.7109375" style="242" bestFit="1" customWidth="1"/>
    <col min="5381" max="5383" width="28.7109375" style="242" customWidth="1"/>
    <col min="5384" max="5635" width="9.28515625" style="242"/>
    <col min="5636" max="5636" width="82.7109375" style="242" bestFit="1" customWidth="1"/>
    <col min="5637" max="5639" width="28.7109375" style="242" customWidth="1"/>
    <col min="5640" max="5891" width="9.28515625" style="242"/>
    <col min="5892" max="5892" width="82.7109375" style="242" bestFit="1" customWidth="1"/>
    <col min="5893" max="5895" width="28.7109375" style="242" customWidth="1"/>
    <col min="5896" max="6147" width="9.28515625" style="242"/>
    <col min="6148" max="6148" width="82.7109375" style="242" bestFit="1" customWidth="1"/>
    <col min="6149" max="6151" width="28.7109375" style="242" customWidth="1"/>
    <col min="6152" max="6403" width="9.28515625" style="242"/>
    <col min="6404" max="6404" width="82.7109375" style="242" bestFit="1" customWidth="1"/>
    <col min="6405" max="6407" width="28.7109375" style="242" customWidth="1"/>
    <col min="6408" max="6659" width="9.28515625" style="242"/>
    <col min="6660" max="6660" width="82.7109375" style="242" bestFit="1" customWidth="1"/>
    <col min="6661" max="6663" width="28.7109375" style="242" customWidth="1"/>
    <col min="6664" max="6915" width="9.28515625" style="242"/>
    <col min="6916" max="6916" width="82.7109375" style="242" bestFit="1" customWidth="1"/>
    <col min="6917" max="6919" width="28.7109375" style="242" customWidth="1"/>
    <col min="6920" max="7171" width="9.28515625" style="242"/>
    <col min="7172" max="7172" width="82.7109375" style="242" bestFit="1" customWidth="1"/>
    <col min="7173" max="7175" width="28.7109375" style="242" customWidth="1"/>
    <col min="7176" max="7427" width="9.28515625" style="242"/>
    <col min="7428" max="7428" width="82.7109375" style="242" bestFit="1" customWidth="1"/>
    <col min="7429" max="7431" width="28.7109375" style="242" customWidth="1"/>
    <col min="7432" max="7683" width="9.28515625" style="242"/>
    <col min="7684" max="7684" width="82.7109375" style="242" bestFit="1" customWidth="1"/>
    <col min="7685" max="7687" width="28.7109375" style="242" customWidth="1"/>
    <col min="7688" max="7939" width="9.28515625" style="242"/>
    <col min="7940" max="7940" width="82.7109375" style="242" bestFit="1" customWidth="1"/>
    <col min="7941" max="7943" width="28.7109375" style="242" customWidth="1"/>
    <col min="7944" max="8195" width="9.28515625" style="242"/>
    <col min="8196" max="8196" width="82.7109375" style="242" bestFit="1" customWidth="1"/>
    <col min="8197" max="8199" width="28.7109375" style="242" customWidth="1"/>
    <col min="8200" max="8451" width="9.28515625" style="242"/>
    <col min="8452" max="8452" width="82.7109375" style="242" bestFit="1" customWidth="1"/>
    <col min="8453" max="8455" width="28.7109375" style="242" customWidth="1"/>
    <col min="8456" max="8707" width="9.28515625" style="242"/>
    <col min="8708" max="8708" width="82.7109375" style="242" bestFit="1" customWidth="1"/>
    <col min="8709" max="8711" width="28.7109375" style="242" customWidth="1"/>
    <col min="8712" max="8963" width="9.28515625" style="242"/>
    <col min="8964" max="8964" width="82.7109375" style="242" bestFit="1" customWidth="1"/>
    <col min="8965" max="8967" width="28.7109375" style="242" customWidth="1"/>
    <col min="8968" max="9219" width="9.28515625" style="242"/>
    <col min="9220" max="9220" width="82.7109375" style="242" bestFit="1" customWidth="1"/>
    <col min="9221" max="9223" width="28.7109375" style="242" customWidth="1"/>
    <col min="9224" max="9475" width="9.28515625" style="242"/>
    <col min="9476" max="9476" width="82.7109375" style="242" bestFit="1" customWidth="1"/>
    <col min="9477" max="9479" width="28.7109375" style="242" customWidth="1"/>
    <col min="9480" max="9731" width="9.28515625" style="242"/>
    <col min="9732" max="9732" width="82.7109375" style="242" bestFit="1" customWidth="1"/>
    <col min="9733" max="9735" width="28.7109375" style="242" customWidth="1"/>
    <col min="9736" max="9987" width="9.28515625" style="242"/>
    <col min="9988" max="9988" width="82.7109375" style="242" bestFit="1" customWidth="1"/>
    <col min="9989" max="9991" width="28.7109375" style="242" customWidth="1"/>
    <col min="9992" max="10243" width="9.28515625" style="242"/>
    <col min="10244" max="10244" width="82.7109375" style="242" bestFit="1" customWidth="1"/>
    <col min="10245" max="10247" width="28.7109375" style="242" customWidth="1"/>
    <col min="10248" max="10499" width="9.28515625" style="242"/>
    <col min="10500" max="10500" width="82.7109375" style="242" bestFit="1" customWidth="1"/>
    <col min="10501" max="10503" width="28.7109375" style="242" customWidth="1"/>
    <col min="10504" max="10755" width="9.28515625" style="242"/>
    <col min="10756" max="10756" width="82.7109375" style="242" bestFit="1" customWidth="1"/>
    <col min="10757" max="10759" width="28.7109375" style="242" customWidth="1"/>
    <col min="10760" max="11011" width="9.28515625" style="242"/>
    <col min="11012" max="11012" width="82.7109375" style="242" bestFit="1" customWidth="1"/>
    <col min="11013" max="11015" width="28.7109375" style="242" customWidth="1"/>
    <col min="11016" max="11267" width="9.28515625" style="242"/>
    <col min="11268" max="11268" width="82.7109375" style="242" bestFit="1" customWidth="1"/>
    <col min="11269" max="11271" width="28.7109375" style="242" customWidth="1"/>
    <col min="11272" max="11523" width="9.28515625" style="242"/>
    <col min="11524" max="11524" width="82.7109375" style="242" bestFit="1" customWidth="1"/>
    <col min="11525" max="11527" width="28.7109375" style="242" customWidth="1"/>
    <col min="11528" max="11779" width="9.28515625" style="242"/>
    <col min="11780" max="11780" width="82.7109375" style="242" bestFit="1" customWidth="1"/>
    <col min="11781" max="11783" width="28.7109375" style="242" customWidth="1"/>
    <col min="11784" max="12035" width="9.28515625" style="242"/>
    <col min="12036" max="12036" width="82.7109375" style="242" bestFit="1" customWidth="1"/>
    <col min="12037" max="12039" width="28.7109375" style="242" customWidth="1"/>
    <col min="12040" max="12291" width="9.28515625" style="242"/>
    <col min="12292" max="12292" width="82.7109375" style="242" bestFit="1" customWidth="1"/>
    <col min="12293" max="12295" width="28.7109375" style="242" customWidth="1"/>
    <col min="12296" max="12547" width="9.28515625" style="242"/>
    <col min="12548" max="12548" width="82.7109375" style="242" bestFit="1" customWidth="1"/>
    <col min="12549" max="12551" width="28.7109375" style="242" customWidth="1"/>
    <col min="12552" max="12803" width="9.28515625" style="242"/>
    <col min="12804" max="12804" width="82.7109375" style="242" bestFit="1" customWidth="1"/>
    <col min="12805" max="12807" width="28.7109375" style="242" customWidth="1"/>
    <col min="12808" max="13059" width="9.28515625" style="242"/>
    <col min="13060" max="13060" width="82.7109375" style="242" bestFit="1" customWidth="1"/>
    <col min="13061" max="13063" width="28.7109375" style="242" customWidth="1"/>
    <col min="13064" max="13315" width="9.28515625" style="242"/>
    <col min="13316" max="13316" width="82.7109375" style="242" bestFit="1" customWidth="1"/>
    <col min="13317" max="13319" width="28.7109375" style="242" customWidth="1"/>
    <col min="13320" max="13571" width="9.28515625" style="242"/>
    <col min="13572" max="13572" width="82.7109375" style="242" bestFit="1" customWidth="1"/>
    <col min="13573" max="13575" width="28.7109375" style="242" customWidth="1"/>
    <col min="13576" max="13827" width="9.28515625" style="242"/>
    <col min="13828" max="13828" width="82.7109375" style="242" bestFit="1" customWidth="1"/>
    <col min="13829" max="13831" width="28.7109375" style="242" customWidth="1"/>
    <col min="13832" max="14083" width="9.28515625" style="242"/>
    <col min="14084" max="14084" width="82.7109375" style="242" bestFit="1" customWidth="1"/>
    <col min="14085" max="14087" width="28.7109375" style="242" customWidth="1"/>
    <col min="14088" max="14339" width="9.28515625" style="242"/>
    <col min="14340" max="14340" width="82.7109375" style="242" bestFit="1" customWidth="1"/>
    <col min="14341" max="14343" width="28.7109375" style="242" customWidth="1"/>
    <col min="14344" max="14595" width="9.28515625" style="242"/>
    <col min="14596" max="14596" width="82.7109375" style="242" bestFit="1" customWidth="1"/>
    <col min="14597" max="14599" width="28.7109375" style="242" customWidth="1"/>
    <col min="14600" max="14851" width="9.28515625" style="242"/>
    <col min="14852" max="14852" width="82.7109375" style="242" bestFit="1" customWidth="1"/>
    <col min="14853" max="14855" width="28.7109375" style="242" customWidth="1"/>
    <col min="14856" max="15107" width="9.28515625" style="242"/>
    <col min="15108" max="15108" width="82.7109375" style="242" bestFit="1" customWidth="1"/>
    <col min="15109" max="15111" width="28.7109375" style="242" customWidth="1"/>
    <col min="15112" max="15363" width="9.28515625" style="242"/>
    <col min="15364" max="15364" width="82.7109375" style="242" bestFit="1" customWidth="1"/>
    <col min="15365" max="15367" width="28.7109375" style="242" customWidth="1"/>
    <col min="15368" max="15619" width="9.28515625" style="242"/>
    <col min="15620" max="15620" width="82.7109375" style="242" bestFit="1" customWidth="1"/>
    <col min="15621" max="15623" width="28.7109375" style="242" customWidth="1"/>
    <col min="15624" max="15875" width="9.28515625" style="242"/>
    <col min="15876" max="15876" width="82.7109375" style="242" bestFit="1" customWidth="1"/>
    <col min="15877" max="15879" width="28.7109375" style="242" customWidth="1"/>
    <col min="15880" max="16131" width="9.28515625" style="242"/>
    <col min="16132" max="16132" width="82.7109375" style="242" bestFit="1" customWidth="1"/>
    <col min="16133" max="16135" width="28.7109375" style="242" customWidth="1"/>
    <col min="16136" max="16384" width="9.28515625" style="242"/>
  </cols>
  <sheetData>
    <row r="1" spans="2:10">
      <c r="B1" s="241"/>
    </row>
    <row r="2" spans="2:10">
      <c r="B2" s="14"/>
      <c r="C2" s="311" t="s">
        <v>787</v>
      </c>
      <c r="D2" s="183"/>
      <c r="E2" s="183"/>
      <c r="F2" s="14"/>
      <c r="G2" s="14"/>
    </row>
    <row r="3" spans="2:10">
      <c r="B3" s="243"/>
      <c r="C3" s="315" t="s">
        <v>788</v>
      </c>
      <c r="D3" s="244"/>
      <c r="E3" s="244"/>
      <c r="F3" s="243"/>
      <c r="G3" s="243"/>
    </row>
    <row r="4" spans="2:10">
      <c r="B4" s="14"/>
      <c r="C4" s="221" t="s">
        <v>899</v>
      </c>
      <c r="D4" s="221"/>
      <c r="E4" s="221"/>
      <c r="F4" s="14"/>
      <c r="G4" s="14"/>
      <c r="J4" s="183"/>
    </row>
    <row r="5" spans="2:10">
      <c r="G5" s="245" t="s">
        <v>194</v>
      </c>
      <c r="J5" s="244"/>
    </row>
    <row r="6" spans="2:10" s="247" customFormat="1">
      <c r="B6" s="246" t="s">
        <v>900</v>
      </c>
      <c r="C6" s="453" t="s">
        <v>13</v>
      </c>
      <c r="D6" s="453" t="s">
        <v>14</v>
      </c>
      <c r="E6" s="453" t="s">
        <v>15</v>
      </c>
      <c r="F6" s="453" t="s">
        <v>16</v>
      </c>
      <c r="G6" s="453" t="s">
        <v>17</v>
      </c>
      <c r="J6" s="221"/>
    </row>
    <row r="7" spans="2:10">
      <c r="B7" s="248"/>
      <c r="C7" s="248"/>
      <c r="D7" s="248"/>
      <c r="E7" s="248"/>
      <c r="F7" s="248"/>
      <c r="G7" s="248"/>
    </row>
    <row r="8" spans="2:10">
      <c r="B8" s="249" t="s">
        <v>901</v>
      </c>
      <c r="C8" s="250"/>
      <c r="D8" s="250"/>
      <c r="E8" s="250"/>
      <c r="F8" s="250"/>
      <c r="G8" s="250"/>
    </row>
    <row r="9" spans="2:10">
      <c r="B9" s="251"/>
      <c r="C9" s="250"/>
      <c r="D9" s="250"/>
      <c r="E9" s="250"/>
      <c r="F9" s="250"/>
      <c r="G9" s="250"/>
    </row>
    <row r="10" spans="2:10">
      <c r="B10" s="251" t="s">
        <v>902</v>
      </c>
      <c r="C10" s="250"/>
      <c r="D10" s="250"/>
      <c r="E10" s="250"/>
      <c r="F10" s="250"/>
      <c r="G10" s="250"/>
    </row>
    <row r="11" spans="2:10">
      <c r="B11" s="249" t="s">
        <v>799</v>
      </c>
      <c r="C11" s="250"/>
      <c r="D11" s="250"/>
      <c r="E11" s="250"/>
      <c r="F11" s="250"/>
      <c r="G11" s="250"/>
    </row>
    <row r="12" spans="2:10">
      <c r="B12" s="249" t="s">
        <v>800</v>
      </c>
      <c r="C12" s="250"/>
      <c r="D12" s="250"/>
      <c r="E12" s="250"/>
      <c r="F12" s="250"/>
      <c r="G12" s="250"/>
    </row>
    <row r="13" spans="2:10">
      <c r="B13" s="249" t="s">
        <v>340</v>
      </c>
      <c r="C13" s="250"/>
      <c r="D13" s="250"/>
      <c r="E13" s="250"/>
      <c r="F13" s="250"/>
      <c r="G13" s="250"/>
    </row>
    <row r="14" spans="2:10">
      <c r="B14" s="252" t="s">
        <v>854</v>
      </c>
      <c r="C14" s="253"/>
      <c r="D14" s="253"/>
      <c r="E14" s="253"/>
      <c r="F14" s="253"/>
      <c r="G14" s="253"/>
    </row>
    <row r="15" spans="2:10">
      <c r="B15" s="248"/>
      <c r="C15" s="250"/>
      <c r="D15" s="250"/>
      <c r="E15" s="250"/>
      <c r="F15" s="250"/>
      <c r="G15" s="250"/>
    </row>
    <row r="16" spans="2:10">
      <c r="B16" s="254" t="s">
        <v>108</v>
      </c>
      <c r="C16" s="250"/>
      <c r="D16" s="250"/>
      <c r="E16" s="250"/>
      <c r="F16" s="250"/>
      <c r="G16" s="250"/>
    </row>
    <row r="17" spans="2:7">
      <c r="B17" s="252" t="s">
        <v>903</v>
      </c>
      <c r="C17" s="250"/>
      <c r="D17" s="250"/>
      <c r="E17" s="250"/>
      <c r="F17" s="250"/>
      <c r="G17" s="250"/>
    </row>
    <row r="18" spans="2:7">
      <c r="B18" s="252" t="s">
        <v>904</v>
      </c>
      <c r="C18" s="250"/>
      <c r="D18" s="250"/>
      <c r="E18" s="250"/>
      <c r="F18" s="250"/>
      <c r="G18" s="250"/>
    </row>
    <row r="19" spans="2:7">
      <c r="B19" s="248"/>
      <c r="C19" s="250"/>
      <c r="D19" s="250"/>
      <c r="E19" s="250"/>
      <c r="F19" s="250"/>
      <c r="G19" s="250"/>
    </row>
    <row r="20" spans="2:7">
      <c r="B20" s="252" t="s">
        <v>302</v>
      </c>
      <c r="C20" s="250"/>
      <c r="D20" s="250"/>
      <c r="E20" s="250"/>
      <c r="F20" s="250"/>
      <c r="G20" s="250"/>
    </row>
    <row r="21" spans="2:7">
      <c r="C21" s="255"/>
      <c r="D21" s="255"/>
      <c r="E21" s="255"/>
      <c r="F21" s="256"/>
      <c r="G21" s="257"/>
    </row>
    <row r="22" spans="2:7">
      <c r="B22" s="180" t="s">
        <v>793</v>
      </c>
    </row>
  </sheetData>
  <printOptions horizontalCentered="1" verticalCentered="1"/>
  <pageMargins left="1.1811023622047245" right="0.39370078740157483" top="0.74803149606299213" bottom="1.1811023622047245" header="0.31496062992125984" footer="0.3149606299212598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Z55"/>
  <sheetViews>
    <sheetView view="pageBreakPreview" zoomScale="70" zoomScaleSheetLayoutView="70" workbookViewId="0">
      <pane ySplit="7" topLeftCell="A8" activePane="bottomLeft" state="frozen"/>
      <selection pane="bottomLeft" activeCell="L5" sqref="L5"/>
      <selection activeCell="L5" sqref="L5"/>
    </sheetView>
  </sheetViews>
  <sheetFormatPr defaultColWidth="9.28515625" defaultRowHeight="13.9"/>
  <cols>
    <col min="1" max="1" width="2.7109375" style="259" customWidth="1"/>
    <col min="2" max="2" width="9.7109375" style="259" customWidth="1"/>
    <col min="3" max="3" width="36.28515625" style="259" customWidth="1"/>
    <col min="4" max="20" width="9.28515625" style="259" customWidth="1"/>
    <col min="21" max="23" width="9.28515625" style="259"/>
    <col min="24" max="24" width="11.28515625" style="259" customWidth="1"/>
    <col min="25" max="25" width="10.28515625" style="259" customWidth="1"/>
    <col min="26" max="233" width="9.28515625" style="259"/>
    <col min="234" max="234" width="2.7109375" style="259" customWidth="1"/>
    <col min="235" max="235" width="13.28515625" style="259" customWidth="1"/>
    <col min="236" max="236" width="60.28515625" style="259" customWidth="1"/>
    <col min="237" max="241" width="10.7109375" style="259" bestFit="1" customWidth="1"/>
    <col min="242" max="242" width="11.7109375" style="259" bestFit="1" customWidth="1"/>
    <col min="243" max="243" width="14.28515625" style="259" bestFit="1" customWidth="1"/>
    <col min="244" max="244" width="17.42578125" style="259" bestFit="1" customWidth="1"/>
    <col min="245" max="247" width="17.5703125" style="259" bestFit="1" customWidth="1"/>
    <col min="248" max="254" width="21" style="259" bestFit="1" customWidth="1"/>
    <col min="255" max="262" width="21.28515625" style="259" bestFit="1" customWidth="1"/>
    <col min="263" max="263" width="22.7109375" style="259" customWidth="1"/>
    <col min="264" max="264" width="22" style="259" customWidth="1"/>
    <col min="265" max="265" width="22.7109375" style="259" customWidth="1"/>
    <col min="266" max="271" width="21.28515625" style="259" bestFit="1" customWidth="1"/>
    <col min="272" max="272" width="19.5703125" style="259" customWidth="1"/>
    <col min="273" max="273" width="21.28515625" style="259" bestFit="1" customWidth="1"/>
    <col min="274" max="274" width="22.7109375" style="259" customWidth="1"/>
    <col min="275" max="275" width="22" style="259" customWidth="1"/>
    <col min="276" max="276" width="23.42578125" style="259" bestFit="1" customWidth="1"/>
    <col min="277" max="279" width="9.28515625" style="259"/>
    <col min="280" max="280" width="11.28515625" style="259" customWidth="1"/>
    <col min="281" max="281" width="10.28515625" style="259" customWidth="1"/>
    <col min="282" max="489" width="9.28515625" style="259"/>
    <col min="490" max="490" width="2.7109375" style="259" customWidth="1"/>
    <col min="491" max="491" width="13.28515625" style="259" customWidth="1"/>
    <col min="492" max="492" width="60.28515625" style="259" customWidth="1"/>
    <col min="493" max="497" width="10.7109375" style="259" bestFit="1" customWidth="1"/>
    <col min="498" max="498" width="11.7109375" style="259" bestFit="1" customWidth="1"/>
    <col min="499" max="499" width="14.28515625" style="259" bestFit="1" customWidth="1"/>
    <col min="500" max="500" width="17.42578125" style="259" bestFit="1" customWidth="1"/>
    <col min="501" max="503" width="17.5703125" style="259" bestFit="1" customWidth="1"/>
    <col min="504" max="510" width="21" style="259" bestFit="1" customWidth="1"/>
    <col min="511" max="518" width="21.28515625" style="259" bestFit="1" customWidth="1"/>
    <col min="519" max="519" width="22.7109375" style="259" customWidth="1"/>
    <col min="520" max="520" width="22" style="259" customWidth="1"/>
    <col min="521" max="521" width="22.7109375" style="259" customWidth="1"/>
    <col min="522" max="527" width="21.28515625" style="259" bestFit="1" customWidth="1"/>
    <col min="528" max="528" width="19.5703125" style="259" customWidth="1"/>
    <col min="529" max="529" width="21.28515625" style="259" bestFit="1" customWidth="1"/>
    <col min="530" max="530" width="22.7109375" style="259" customWidth="1"/>
    <col min="531" max="531" width="22" style="259" customWidth="1"/>
    <col min="532" max="532" width="23.42578125" style="259" bestFit="1" customWidth="1"/>
    <col min="533" max="535" width="9.28515625" style="259"/>
    <col min="536" max="536" width="11.28515625" style="259" customWidth="1"/>
    <col min="537" max="537" width="10.28515625" style="259" customWidth="1"/>
    <col min="538" max="745" width="9.28515625" style="259"/>
    <col min="746" max="746" width="2.7109375" style="259" customWidth="1"/>
    <col min="747" max="747" width="13.28515625" style="259" customWidth="1"/>
    <col min="748" max="748" width="60.28515625" style="259" customWidth="1"/>
    <col min="749" max="753" width="10.7109375" style="259" bestFit="1" customWidth="1"/>
    <col min="754" max="754" width="11.7109375" style="259" bestFit="1" customWidth="1"/>
    <col min="755" max="755" width="14.28515625" style="259" bestFit="1" customWidth="1"/>
    <col min="756" max="756" width="17.42578125" style="259" bestFit="1" customWidth="1"/>
    <col min="757" max="759" width="17.5703125" style="259" bestFit="1" customWidth="1"/>
    <col min="760" max="766" width="21" style="259" bestFit="1" customWidth="1"/>
    <col min="767" max="774" width="21.28515625" style="259" bestFit="1" customWidth="1"/>
    <col min="775" max="775" width="22.7109375" style="259" customWidth="1"/>
    <col min="776" max="776" width="22" style="259" customWidth="1"/>
    <col min="777" max="777" width="22.7109375" style="259" customWidth="1"/>
    <col min="778" max="783" width="21.28515625" style="259" bestFit="1" customWidth="1"/>
    <col min="784" max="784" width="19.5703125" style="259" customWidth="1"/>
    <col min="785" max="785" width="21.28515625" style="259" bestFit="1" customWidth="1"/>
    <col min="786" max="786" width="22.7109375" style="259" customWidth="1"/>
    <col min="787" max="787" width="22" style="259" customWidth="1"/>
    <col min="788" max="788" width="23.42578125" style="259" bestFit="1" customWidth="1"/>
    <col min="789" max="791" width="9.28515625" style="259"/>
    <col min="792" max="792" width="11.28515625" style="259" customWidth="1"/>
    <col min="793" max="793" width="10.28515625" style="259" customWidth="1"/>
    <col min="794" max="1001" width="9.28515625" style="259"/>
    <col min="1002" max="1002" width="2.7109375" style="259" customWidth="1"/>
    <col min="1003" max="1003" width="13.28515625" style="259" customWidth="1"/>
    <col min="1004" max="1004" width="60.28515625" style="259" customWidth="1"/>
    <col min="1005" max="1009" width="10.7109375" style="259" bestFit="1" customWidth="1"/>
    <col min="1010" max="1010" width="11.7109375" style="259" bestFit="1" customWidth="1"/>
    <col min="1011" max="1011" width="14.28515625" style="259" bestFit="1" customWidth="1"/>
    <col min="1012" max="1012" width="17.42578125" style="259" bestFit="1" customWidth="1"/>
    <col min="1013" max="1015" width="17.5703125" style="259" bestFit="1" customWidth="1"/>
    <col min="1016" max="1022" width="21" style="259" bestFit="1" customWidth="1"/>
    <col min="1023" max="1030" width="21.28515625" style="259" bestFit="1" customWidth="1"/>
    <col min="1031" max="1031" width="22.7109375" style="259" customWidth="1"/>
    <col min="1032" max="1032" width="22" style="259" customWidth="1"/>
    <col min="1033" max="1033" width="22.7109375" style="259" customWidth="1"/>
    <col min="1034" max="1039" width="21.28515625" style="259" bestFit="1" customWidth="1"/>
    <col min="1040" max="1040" width="19.5703125" style="259" customWidth="1"/>
    <col min="1041" max="1041" width="21.28515625" style="259" bestFit="1" customWidth="1"/>
    <col min="1042" max="1042" width="22.7109375" style="259" customWidth="1"/>
    <col min="1043" max="1043" width="22" style="259" customWidth="1"/>
    <col min="1044" max="1044" width="23.42578125" style="259" bestFit="1" customWidth="1"/>
    <col min="1045" max="1047" width="9.28515625" style="259"/>
    <col min="1048" max="1048" width="11.28515625" style="259" customWidth="1"/>
    <col min="1049" max="1049" width="10.28515625" style="259" customWidth="1"/>
    <col min="1050" max="1257" width="9.28515625" style="259"/>
    <col min="1258" max="1258" width="2.7109375" style="259" customWidth="1"/>
    <col min="1259" max="1259" width="13.28515625" style="259" customWidth="1"/>
    <col min="1260" max="1260" width="60.28515625" style="259" customWidth="1"/>
    <col min="1261" max="1265" width="10.7109375" style="259" bestFit="1" customWidth="1"/>
    <col min="1266" max="1266" width="11.7109375" style="259" bestFit="1" customWidth="1"/>
    <col min="1267" max="1267" width="14.28515625" style="259" bestFit="1" customWidth="1"/>
    <col min="1268" max="1268" width="17.42578125" style="259" bestFit="1" customWidth="1"/>
    <col min="1269" max="1271" width="17.5703125" style="259" bestFit="1" customWidth="1"/>
    <col min="1272" max="1278" width="21" style="259" bestFit="1" customWidth="1"/>
    <col min="1279" max="1286" width="21.28515625" style="259" bestFit="1" customWidth="1"/>
    <col min="1287" max="1287" width="22.7109375" style="259" customWidth="1"/>
    <col min="1288" max="1288" width="22" style="259" customWidth="1"/>
    <col min="1289" max="1289" width="22.7109375" style="259" customWidth="1"/>
    <col min="1290" max="1295" width="21.28515625" style="259" bestFit="1" customWidth="1"/>
    <col min="1296" max="1296" width="19.5703125" style="259" customWidth="1"/>
    <col min="1297" max="1297" width="21.28515625" style="259" bestFit="1" customWidth="1"/>
    <col min="1298" max="1298" width="22.7109375" style="259" customWidth="1"/>
    <col min="1299" max="1299" width="22" style="259" customWidth="1"/>
    <col min="1300" max="1300" width="23.42578125" style="259" bestFit="1" customWidth="1"/>
    <col min="1301" max="1303" width="9.28515625" style="259"/>
    <col min="1304" max="1304" width="11.28515625" style="259" customWidth="1"/>
    <col min="1305" max="1305" width="10.28515625" style="259" customWidth="1"/>
    <col min="1306" max="1513" width="9.28515625" style="259"/>
    <col min="1514" max="1514" width="2.7109375" style="259" customWidth="1"/>
    <col min="1515" max="1515" width="13.28515625" style="259" customWidth="1"/>
    <col min="1516" max="1516" width="60.28515625" style="259" customWidth="1"/>
    <col min="1517" max="1521" width="10.7109375" style="259" bestFit="1" customWidth="1"/>
    <col min="1522" max="1522" width="11.7109375" style="259" bestFit="1" customWidth="1"/>
    <col min="1523" max="1523" width="14.28515625" style="259" bestFit="1" customWidth="1"/>
    <col min="1524" max="1524" width="17.42578125" style="259" bestFit="1" customWidth="1"/>
    <col min="1525" max="1527" width="17.5703125" style="259" bestFit="1" customWidth="1"/>
    <col min="1528" max="1534" width="21" style="259" bestFit="1" customWidth="1"/>
    <col min="1535" max="1542" width="21.28515625" style="259" bestFit="1" customWidth="1"/>
    <col min="1543" max="1543" width="22.7109375" style="259" customWidth="1"/>
    <col min="1544" max="1544" width="22" style="259" customWidth="1"/>
    <col min="1545" max="1545" width="22.7109375" style="259" customWidth="1"/>
    <col min="1546" max="1551" width="21.28515625" style="259" bestFit="1" customWidth="1"/>
    <col min="1552" max="1552" width="19.5703125" style="259" customWidth="1"/>
    <col min="1553" max="1553" width="21.28515625" style="259" bestFit="1" customWidth="1"/>
    <col min="1554" max="1554" width="22.7109375" style="259" customWidth="1"/>
    <col min="1555" max="1555" width="22" style="259" customWidth="1"/>
    <col min="1556" max="1556" width="23.42578125" style="259" bestFit="1" customWidth="1"/>
    <col min="1557" max="1559" width="9.28515625" style="259"/>
    <col min="1560" max="1560" width="11.28515625" style="259" customWidth="1"/>
    <col min="1561" max="1561" width="10.28515625" style="259" customWidth="1"/>
    <col min="1562" max="1769" width="9.28515625" style="259"/>
    <col min="1770" max="1770" width="2.7109375" style="259" customWidth="1"/>
    <col min="1771" max="1771" width="13.28515625" style="259" customWidth="1"/>
    <col min="1772" max="1772" width="60.28515625" style="259" customWidth="1"/>
    <col min="1773" max="1777" width="10.7109375" style="259" bestFit="1" customWidth="1"/>
    <col min="1778" max="1778" width="11.7109375" style="259" bestFit="1" customWidth="1"/>
    <col min="1779" max="1779" width="14.28515625" style="259" bestFit="1" customWidth="1"/>
    <col min="1780" max="1780" width="17.42578125" style="259" bestFit="1" customWidth="1"/>
    <col min="1781" max="1783" width="17.5703125" style="259" bestFit="1" customWidth="1"/>
    <col min="1784" max="1790" width="21" style="259" bestFit="1" customWidth="1"/>
    <col min="1791" max="1798" width="21.28515625" style="259" bestFit="1" customWidth="1"/>
    <col min="1799" max="1799" width="22.7109375" style="259" customWidth="1"/>
    <col min="1800" max="1800" width="22" style="259" customWidth="1"/>
    <col min="1801" max="1801" width="22.7109375" style="259" customWidth="1"/>
    <col min="1802" max="1807" width="21.28515625" style="259" bestFit="1" customWidth="1"/>
    <col min="1808" max="1808" width="19.5703125" style="259" customWidth="1"/>
    <col min="1809" max="1809" width="21.28515625" style="259" bestFit="1" customWidth="1"/>
    <col min="1810" max="1810" width="22.7109375" style="259" customWidth="1"/>
    <col min="1811" max="1811" width="22" style="259" customWidth="1"/>
    <col min="1812" max="1812" width="23.42578125" style="259" bestFit="1" customWidth="1"/>
    <col min="1813" max="1815" width="9.28515625" style="259"/>
    <col min="1816" max="1816" width="11.28515625" style="259" customWidth="1"/>
    <col min="1817" max="1817" width="10.28515625" style="259" customWidth="1"/>
    <col min="1818" max="2025" width="9.28515625" style="259"/>
    <col min="2026" max="2026" width="2.7109375" style="259" customWidth="1"/>
    <col min="2027" max="2027" width="13.28515625" style="259" customWidth="1"/>
    <col min="2028" max="2028" width="60.28515625" style="259" customWidth="1"/>
    <col min="2029" max="2033" width="10.7109375" style="259" bestFit="1" customWidth="1"/>
    <col min="2034" max="2034" width="11.7109375" style="259" bestFit="1" customWidth="1"/>
    <col min="2035" max="2035" width="14.28515625" style="259" bestFit="1" customWidth="1"/>
    <col min="2036" max="2036" width="17.42578125" style="259" bestFit="1" customWidth="1"/>
    <col min="2037" max="2039" width="17.5703125" style="259" bestFit="1" customWidth="1"/>
    <col min="2040" max="2046" width="21" style="259" bestFit="1" customWidth="1"/>
    <col min="2047" max="2054" width="21.28515625" style="259" bestFit="1" customWidth="1"/>
    <col min="2055" max="2055" width="22.7109375" style="259" customWidth="1"/>
    <col min="2056" max="2056" width="22" style="259" customWidth="1"/>
    <col min="2057" max="2057" width="22.7109375" style="259" customWidth="1"/>
    <col min="2058" max="2063" width="21.28515625" style="259" bestFit="1" customWidth="1"/>
    <col min="2064" max="2064" width="19.5703125" style="259" customWidth="1"/>
    <col min="2065" max="2065" width="21.28515625" style="259" bestFit="1" customWidth="1"/>
    <col min="2066" max="2066" width="22.7109375" style="259" customWidth="1"/>
    <col min="2067" max="2067" width="22" style="259" customWidth="1"/>
    <col min="2068" max="2068" width="23.42578125" style="259" bestFit="1" customWidth="1"/>
    <col min="2069" max="2071" width="9.28515625" style="259"/>
    <col min="2072" max="2072" width="11.28515625" style="259" customWidth="1"/>
    <col min="2073" max="2073" width="10.28515625" style="259" customWidth="1"/>
    <col min="2074" max="2281" width="9.28515625" style="259"/>
    <col min="2282" max="2282" width="2.7109375" style="259" customWidth="1"/>
    <col min="2283" max="2283" width="13.28515625" style="259" customWidth="1"/>
    <col min="2284" max="2284" width="60.28515625" style="259" customWidth="1"/>
    <col min="2285" max="2289" width="10.7109375" style="259" bestFit="1" customWidth="1"/>
    <col min="2290" max="2290" width="11.7109375" style="259" bestFit="1" customWidth="1"/>
    <col min="2291" max="2291" width="14.28515625" style="259" bestFit="1" customWidth="1"/>
    <col min="2292" max="2292" width="17.42578125" style="259" bestFit="1" customWidth="1"/>
    <col min="2293" max="2295" width="17.5703125" style="259" bestFit="1" customWidth="1"/>
    <col min="2296" max="2302" width="21" style="259" bestFit="1" customWidth="1"/>
    <col min="2303" max="2310" width="21.28515625" style="259" bestFit="1" customWidth="1"/>
    <col min="2311" max="2311" width="22.7109375" style="259" customWidth="1"/>
    <col min="2312" max="2312" width="22" style="259" customWidth="1"/>
    <col min="2313" max="2313" width="22.7109375" style="259" customWidth="1"/>
    <col min="2314" max="2319" width="21.28515625" style="259" bestFit="1" customWidth="1"/>
    <col min="2320" max="2320" width="19.5703125" style="259" customWidth="1"/>
    <col min="2321" max="2321" width="21.28515625" style="259" bestFit="1" customWidth="1"/>
    <col min="2322" max="2322" width="22.7109375" style="259" customWidth="1"/>
    <col min="2323" max="2323" width="22" style="259" customWidth="1"/>
    <col min="2324" max="2324" width="23.42578125" style="259" bestFit="1" customWidth="1"/>
    <col min="2325" max="2327" width="9.28515625" style="259"/>
    <col min="2328" max="2328" width="11.28515625" style="259" customWidth="1"/>
    <col min="2329" max="2329" width="10.28515625" style="259" customWidth="1"/>
    <col min="2330" max="2537" width="9.28515625" style="259"/>
    <col min="2538" max="2538" width="2.7109375" style="259" customWidth="1"/>
    <col min="2539" max="2539" width="13.28515625" style="259" customWidth="1"/>
    <col min="2540" max="2540" width="60.28515625" style="259" customWidth="1"/>
    <col min="2541" max="2545" width="10.7109375" style="259" bestFit="1" customWidth="1"/>
    <col min="2546" max="2546" width="11.7109375" style="259" bestFit="1" customWidth="1"/>
    <col min="2547" max="2547" width="14.28515625" style="259" bestFit="1" customWidth="1"/>
    <col min="2548" max="2548" width="17.42578125" style="259" bestFit="1" customWidth="1"/>
    <col min="2549" max="2551" width="17.5703125" style="259" bestFit="1" customWidth="1"/>
    <col min="2552" max="2558" width="21" style="259" bestFit="1" customWidth="1"/>
    <col min="2559" max="2566" width="21.28515625" style="259" bestFit="1" customWidth="1"/>
    <col min="2567" max="2567" width="22.7109375" style="259" customWidth="1"/>
    <col min="2568" max="2568" width="22" style="259" customWidth="1"/>
    <col min="2569" max="2569" width="22.7109375" style="259" customWidth="1"/>
    <col min="2570" max="2575" width="21.28515625" style="259" bestFit="1" customWidth="1"/>
    <col min="2576" max="2576" width="19.5703125" style="259" customWidth="1"/>
    <col min="2577" max="2577" width="21.28515625" style="259" bestFit="1" customWidth="1"/>
    <col min="2578" max="2578" width="22.7109375" style="259" customWidth="1"/>
    <col min="2579" max="2579" width="22" style="259" customWidth="1"/>
    <col min="2580" max="2580" width="23.42578125" style="259" bestFit="1" customWidth="1"/>
    <col min="2581" max="2583" width="9.28515625" style="259"/>
    <col min="2584" max="2584" width="11.28515625" style="259" customWidth="1"/>
    <col min="2585" max="2585" width="10.28515625" style="259" customWidth="1"/>
    <col min="2586" max="2793" width="9.28515625" style="259"/>
    <col min="2794" max="2794" width="2.7109375" style="259" customWidth="1"/>
    <col min="2795" max="2795" width="13.28515625" style="259" customWidth="1"/>
    <col min="2796" max="2796" width="60.28515625" style="259" customWidth="1"/>
    <col min="2797" max="2801" width="10.7109375" style="259" bestFit="1" customWidth="1"/>
    <col min="2802" max="2802" width="11.7109375" style="259" bestFit="1" customWidth="1"/>
    <col min="2803" max="2803" width="14.28515625" style="259" bestFit="1" customWidth="1"/>
    <col min="2804" max="2804" width="17.42578125" style="259" bestFit="1" customWidth="1"/>
    <col min="2805" max="2807" width="17.5703125" style="259" bestFit="1" customWidth="1"/>
    <col min="2808" max="2814" width="21" style="259" bestFit="1" customWidth="1"/>
    <col min="2815" max="2822" width="21.28515625" style="259" bestFit="1" customWidth="1"/>
    <col min="2823" max="2823" width="22.7109375" style="259" customWidth="1"/>
    <col min="2824" max="2824" width="22" style="259" customWidth="1"/>
    <col min="2825" max="2825" width="22.7109375" style="259" customWidth="1"/>
    <col min="2826" max="2831" width="21.28515625" style="259" bestFit="1" customWidth="1"/>
    <col min="2832" max="2832" width="19.5703125" style="259" customWidth="1"/>
    <col min="2833" max="2833" width="21.28515625" style="259" bestFit="1" customWidth="1"/>
    <col min="2834" max="2834" width="22.7109375" style="259" customWidth="1"/>
    <col min="2835" max="2835" width="22" style="259" customWidth="1"/>
    <col min="2836" max="2836" width="23.42578125" style="259" bestFit="1" customWidth="1"/>
    <col min="2837" max="2839" width="9.28515625" style="259"/>
    <col min="2840" max="2840" width="11.28515625" style="259" customWidth="1"/>
    <col min="2841" max="2841" width="10.28515625" style="259" customWidth="1"/>
    <col min="2842" max="3049" width="9.28515625" style="259"/>
    <col min="3050" max="3050" width="2.7109375" style="259" customWidth="1"/>
    <col min="3051" max="3051" width="13.28515625" style="259" customWidth="1"/>
    <col min="3052" max="3052" width="60.28515625" style="259" customWidth="1"/>
    <col min="3053" max="3057" width="10.7109375" style="259" bestFit="1" customWidth="1"/>
    <col min="3058" max="3058" width="11.7109375" style="259" bestFit="1" customWidth="1"/>
    <col min="3059" max="3059" width="14.28515625" style="259" bestFit="1" customWidth="1"/>
    <col min="3060" max="3060" width="17.42578125" style="259" bestFit="1" customWidth="1"/>
    <col min="3061" max="3063" width="17.5703125" style="259" bestFit="1" customWidth="1"/>
    <col min="3064" max="3070" width="21" style="259" bestFit="1" customWidth="1"/>
    <col min="3071" max="3078" width="21.28515625" style="259" bestFit="1" customWidth="1"/>
    <col min="3079" max="3079" width="22.7109375" style="259" customWidth="1"/>
    <col min="3080" max="3080" width="22" style="259" customWidth="1"/>
    <col min="3081" max="3081" width="22.7109375" style="259" customWidth="1"/>
    <col min="3082" max="3087" width="21.28515625" style="259" bestFit="1" customWidth="1"/>
    <col min="3088" max="3088" width="19.5703125" style="259" customWidth="1"/>
    <col min="3089" max="3089" width="21.28515625" style="259" bestFit="1" customWidth="1"/>
    <col min="3090" max="3090" width="22.7109375" style="259" customWidth="1"/>
    <col min="3091" max="3091" width="22" style="259" customWidth="1"/>
    <col min="3092" max="3092" width="23.42578125" style="259" bestFit="1" customWidth="1"/>
    <col min="3093" max="3095" width="9.28515625" style="259"/>
    <col min="3096" max="3096" width="11.28515625" style="259" customWidth="1"/>
    <col min="3097" max="3097" width="10.28515625" style="259" customWidth="1"/>
    <col min="3098" max="3305" width="9.28515625" style="259"/>
    <col min="3306" max="3306" width="2.7109375" style="259" customWidth="1"/>
    <col min="3307" max="3307" width="13.28515625" style="259" customWidth="1"/>
    <col min="3308" max="3308" width="60.28515625" style="259" customWidth="1"/>
    <col min="3309" max="3313" width="10.7109375" style="259" bestFit="1" customWidth="1"/>
    <col min="3314" max="3314" width="11.7109375" style="259" bestFit="1" customWidth="1"/>
    <col min="3315" max="3315" width="14.28515625" style="259" bestFit="1" customWidth="1"/>
    <col min="3316" max="3316" width="17.42578125" style="259" bestFit="1" customWidth="1"/>
    <col min="3317" max="3319" width="17.5703125" style="259" bestFit="1" customWidth="1"/>
    <col min="3320" max="3326" width="21" style="259" bestFit="1" customWidth="1"/>
    <col min="3327" max="3334" width="21.28515625" style="259" bestFit="1" customWidth="1"/>
    <col min="3335" max="3335" width="22.7109375" style="259" customWidth="1"/>
    <col min="3336" max="3336" width="22" style="259" customWidth="1"/>
    <col min="3337" max="3337" width="22.7109375" style="259" customWidth="1"/>
    <col min="3338" max="3343" width="21.28515625" style="259" bestFit="1" customWidth="1"/>
    <col min="3344" max="3344" width="19.5703125" style="259" customWidth="1"/>
    <col min="3345" max="3345" width="21.28515625" style="259" bestFit="1" customWidth="1"/>
    <col min="3346" max="3346" width="22.7109375" style="259" customWidth="1"/>
    <col min="3347" max="3347" width="22" style="259" customWidth="1"/>
    <col min="3348" max="3348" width="23.42578125" style="259" bestFit="1" customWidth="1"/>
    <col min="3349" max="3351" width="9.28515625" style="259"/>
    <col min="3352" max="3352" width="11.28515625" style="259" customWidth="1"/>
    <col min="3353" max="3353" width="10.28515625" style="259" customWidth="1"/>
    <col min="3354" max="3561" width="9.28515625" style="259"/>
    <col min="3562" max="3562" width="2.7109375" style="259" customWidth="1"/>
    <col min="3563" max="3563" width="13.28515625" style="259" customWidth="1"/>
    <col min="3564" max="3564" width="60.28515625" style="259" customWidth="1"/>
    <col min="3565" max="3569" width="10.7109375" style="259" bestFit="1" customWidth="1"/>
    <col min="3570" max="3570" width="11.7109375" style="259" bestFit="1" customWidth="1"/>
    <col min="3571" max="3571" width="14.28515625" style="259" bestFit="1" customWidth="1"/>
    <col min="3572" max="3572" width="17.42578125" style="259" bestFit="1" customWidth="1"/>
    <col min="3573" max="3575" width="17.5703125" style="259" bestFit="1" customWidth="1"/>
    <col min="3576" max="3582" width="21" style="259" bestFit="1" customWidth="1"/>
    <col min="3583" max="3590" width="21.28515625" style="259" bestFit="1" customWidth="1"/>
    <col min="3591" max="3591" width="22.7109375" style="259" customWidth="1"/>
    <col min="3592" max="3592" width="22" style="259" customWidth="1"/>
    <col min="3593" max="3593" width="22.7109375" style="259" customWidth="1"/>
    <col min="3594" max="3599" width="21.28515625" style="259" bestFit="1" customWidth="1"/>
    <col min="3600" max="3600" width="19.5703125" style="259" customWidth="1"/>
    <col min="3601" max="3601" width="21.28515625" style="259" bestFit="1" customWidth="1"/>
    <col min="3602" max="3602" width="22.7109375" style="259" customWidth="1"/>
    <col min="3603" max="3603" width="22" style="259" customWidth="1"/>
    <col min="3604" max="3604" width="23.42578125" style="259" bestFit="1" customWidth="1"/>
    <col min="3605" max="3607" width="9.28515625" style="259"/>
    <col min="3608" max="3608" width="11.28515625" style="259" customWidth="1"/>
    <col min="3609" max="3609" width="10.28515625" style="259" customWidth="1"/>
    <col min="3610" max="3817" width="9.28515625" style="259"/>
    <col min="3818" max="3818" width="2.7109375" style="259" customWidth="1"/>
    <col min="3819" max="3819" width="13.28515625" style="259" customWidth="1"/>
    <col min="3820" max="3820" width="60.28515625" style="259" customWidth="1"/>
    <col min="3821" max="3825" width="10.7109375" style="259" bestFit="1" customWidth="1"/>
    <col min="3826" max="3826" width="11.7109375" style="259" bestFit="1" customWidth="1"/>
    <col min="3827" max="3827" width="14.28515625" style="259" bestFit="1" customWidth="1"/>
    <col min="3828" max="3828" width="17.42578125" style="259" bestFit="1" customWidth="1"/>
    <col min="3829" max="3831" width="17.5703125" style="259" bestFit="1" customWidth="1"/>
    <col min="3832" max="3838" width="21" style="259" bestFit="1" customWidth="1"/>
    <col min="3839" max="3846" width="21.28515625" style="259" bestFit="1" customWidth="1"/>
    <col min="3847" max="3847" width="22.7109375" style="259" customWidth="1"/>
    <col min="3848" max="3848" width="22" style="259" customWidth="1"/>
    <col min="3849" max="3849" width="22.7109375" style="259" customWidth="1"/>
    <col min="3850" max="3855" width="21.28515625" style="259" bestFit="1" customWidth="1"/>
    <col min="3856" max="3856" width="19.5703125" style="259" customWidth="1"/>
    <col min="3857" max="3857" width="21.28515625" style="259" bestFit="1" customWidth="1"/>
    <col min="3858" max="3858" width="22.7109375" style="259" customWidth="1"/>
    <col min="3859" max="3859" width="22" style="259" customWidth="1"/>
    <col min="3860" max="3860" width="23.42578125" style="259" bestFit="1" customWidth="1"/>
    <col min="3861" max="3863" width="9.28515625" style="259"/>
    <col min="3864" max="3864" width="11.28515625" style="259" customWidth="1"/>
    <col min="3865" max="3865" width="10.28515625" style="259" customWidth="1"/>
    <col min="3866" max="4073" width="9.28515625" style="259"/>
    <col min="4074" max="4074" width="2.7109375" style="259" customWidth="1"/>
    <col min="4075" max="4075" width="13.28515625" style="259" customWidth="1"/>
    <col min="4076" max="4076" width="60.28515625" style="259" customWidth="1"/>
    <col min="4077" max="4081" width="10.7109375" style="259" bestFit="1" customWidth="1"/>
    <col min="4082" max="4082" width="11.7109375" style="259" bestFit="1" customWidth="1"/>
    <col min="4083" max="4083" width="14.28515625" style="259" bestFit="1" customWidth="1"/>
    <col min="4084" max="4084" width="17.42578125" style="259" bestFit="1" customWidth="1"/>
    <col min="4085" max="4087" width="17.5703125" style="259" bestFit="1" customWidth="1"/>
    <col min="4088" max="4094" width="21" style="259" bestFit="1" customWidth="1"/>
    <col min="4095" max="4102" width="21.28515625" style="259" bestFit="1" customWidth="1"/>
    <col min="4103" max="4103" width="22.7109375" style="259" customWidth="1"/>
    <col min="4104" max="4104" width="22" style="259" customWidth="1"/>
    <col min="4105" max="4105" width="22.7109375" style="259" customWidth="1"/>
    <col min="4106" max="4111" width="21.28515625" style="259" bestFit="1" customWidth="1"/>
    <col min="4112" max="4112" width="19.5703125" style="259" customWidth="1"/>
    <col min="4113" max="4113" width="21.28515625" style="259" bestFit="1" customWidth="1"/>
    <col min="4114" max="4114" width="22.7109375" style="259" customWidth="1"/>
    <col min="4115" max="4115" width="22" style="259" customWidth="1"/>
    <col min="4116" max="4116" width="23.42578125" style="259" bestFit="1" customWidth="1"/>
    <col min="4117" max="4119" width="9.28515625" style="259"/>
    <col min="4120" max="4120" width="11.28515625" style="259" customWidth="1"/>
    <col min="4121" max="4121" width="10.28515625" style="259" customWidth="1"/>
    <col min="4122" max="4329" width="9.28515625" style="259"/>
    <col min="4330" max="4330" width="2.7109375" style="259" customWidth="1"/>
    <col min="4331" max="4331" width="13.28515625" style="259" customWidth="1"/>
    <col min="4332" max="4332" width="60.28515625" style="259" customWidth="1"/>
    <col min="4333" max="4337" width="10.7109375" style="259" bestFit="1" customWidth="1"/>
    <col min="4338" max="4338" width="11.7109375" style="259" bestFit="1" customWidth="1"/>
    <col min="4339" max="4339" width="14.28515625" style="259" bestFit="1" customWidth="1"/>
    <col min="4340" max="4340" width="17.42578125" style="259" bestFit="1" customWidth="1"/>
    <col min="4341" max="4343" width="17.5703125" style="259" bestFit="1" customWidth="1"/>
    <col min="4344" max="4350" width="21" style="259" bestFit="1" customWidth="1"/>
    <col min="4351" max="4358" width="21.28515625" style="259" bestFit="1" customWidth="1"/>
    <col min="4359" max="4359" width="22.7109375" style="259" customWidth="1"/>
    <col min="4360" max="4360" width="22" style="259" customWidth="1"/>
    <col min="4361" max="4361" width="22.7109375" style="259" customWidth="1"/>
    <col min="4362" max="4367" width="21.28515625" style="259" bestFit="1" customWidth="1"/>
    <col min="4368" max="4368" width="19.5703125" style="259" customWidth="1"/>
    <col min="4369" max="4369" width="21.28515625" style="259" bestFit="1" customWidth="1"/>
    <col min="4370" max="4370" width="22.7109375" style="259" customWidth="1"/>
    <col min="4371" max="4371" width="22" style="259" customWidth="1"/>
    <col min="4372" max="4372" width="23.42578125" style="259" bestFit="1" customWidth="1"/>
    <col min="4373" max="4375" width="9.28515625" style="259"/>
    <col min="4376" max="4376" width="11.28515625" style="259" customWidth="1"/>
    <col min="4377" max="4377" width="10.28515625" style="259" customWidth="1"/>
    <col min="4378" max="4585" width="9.28515625" style="259"/>
    <col min="4586" max="4586" width="2.7109375" style="259" customWidth="1"/>
    <col min="4587" max="4587" width="13.28515625" style="259" customWidth="1"/>
    <col min="4588" max="4588" width="60.28515625" style="259" customWidth="1"/>
    <col min="4589" max="4593" width="10.7109375" style="259" bestFit="1" customWidth="1"/>
    <col min="4594" max="4594" width="11.7109375" style="259" bestFit="1" customWidth="1"/>
    <col min="4595" max="4595" width="14.28515625" style="259" bestFit="1" customWidth="1"/>
    <col min="4596" max="4596" width="17.42578125" style="259" bestFit="1" customWidth="1"/>
    <col min="4597" max="4599" width="17.5703125" style="259" bestFit="1" customWidth="1"/>
    <col min="4600" max="4606" width="21" style="259" bestFit="1" customWidth="1"/>
    <col min="4607" max="4614" width="21.28515625" style="259" bestFit="1" customWidth="1"/>
    <col min="4615" max="4615" width="22.7109375" style="259" customWidth="1"/>
    <col min="4616" max="4616" width="22" style="259" customWidth="1"/>
    <col min="4617" max="4617" width="22.7109375" style="259" customWidth="1"/>
    <col min="4618" max="4623" width="21.28515625" style="259" bestFit="1" customWidth="1"/>
    <col min="4624" max="4624" width="19.5703125" style="259" customWidth="1"/>
    <col min="4625" max="4625" width="21.28515625" style="259" bestFit="1" customWidth="1"/>
    <col min="4626" max="4626" width="22.7109375" style="259" customWidth="1"/>
    <col min="4627" max="4627" width="22" style="259" customWidth="1"/>
    <col min="4628" max="4628" width="23.42578125" style="259" bestFit="1" customWidth="1"/>
    <col min="4629" max="4631" width="9.28515625" style="259"/>
    <col min="4632" max="4632" width="11.28515625" style="259" customWidth="1"/>
    <col min="4633" max="4633" width="10.28515625" style="259" customWidth="1"/>
    <col min="4634" max="4841" width="9.28515625" style="259"/>
    <col min="4842" max="4842" width="2.7109375" style="259" customWidth="1"/>
    <col min="4843" max="4843" width="13.28515625" style="259" customWidth="1"/>
    <col min="4844" max="4844" width="60.28515625" style="259" customWidth="1"/>
    <col min="4845" max="4849" width="10.7109375" style="259" bestFit="1" customWidth="1"/>
    <col min="4850" max="4850" width="11.7109375" style="259" bestFit="1" customWidth="1"/>
    <col min="4851" max="4851" width="14.28515625" style="259" bestFit="1" customWidth="1"/>
    <col min="4852" max="4852" width="17.42578125" style="259" bestFit="1" customWidth="1"/>
    <col min="4853" max="4855" width="17.5703125" style="259" bestFit="1" customWidth="1"/>
    <col min="4856" max="4862" width="21" style="259" bestFit="1" customWidth="1"/>
    <col min="4863" max="4870" width="21.28515625" style="259" bestFit="1" customWidth="1"/>
    <col min="4871" max="4871" width="22.7109375" style="259" customWidth="1"/>
    <col min="4872" max="4872" width="22" style="259" customWidth="1"/>
    <col min="4873" max="4873" width="22.7109375" style="259" customWidth="1"/>
    <col min="4874" max="4879" width="21.28515625" style="259" bestFit="1" customWidth="1"/>
    <col min="4880" max="4880" width="19.5703125" style="259" customWidth="1"/>
    <col min="4881" max="4881" width="21.28515625" style="259" bestFit="1" customWidth="1"/>
    <col min="4882" max="4882" width="22.7109375" style="259" customWidth="1"/>
    <col min="4883" max="4883" width="22" style="259" customWidth="1"/>
    <col min="4884" max="4884" width="23.42578125" style="259" bestFit="1" customWidth="1"/>
    <col min="4885" max="4887" width="9.28515625" style="259"/>
    <col min="4888" max="4888" width="11.28515625" style="259" customWidth="1"/>
    <col min="4889" max="4889" width="10.28515625" style="259" customWidth="1"/>
    <col min="4890" max="5097" width="9.28515625" style="259"/>
    <col min="5098" max="5098" width="2.7109375" style="259" customWidth="1"/>
    <col min="5099" max="5099" width="13.28515625" style="259" customWidth="1"/>
    <col min="5100" max="5100" width="60.28515625" style="259" customWidth="1"/>
    <col min="5101" max="5105" width="10.7109375" style="259" bestFit="1" customWidth="1"/>
    <col min="5106" max="5106" width="11.7109375" style="259" bestFit="1" customWidth="1"/>
    <col min="5107" max="5107" width="14.28515625" style="259" bestFit="1" customWidth="1"/>
    <col min="5108" max="5108" width="17.42578125" style="259" bestFit="1" customWidth="1"/>
    <col min="5109" max="5111" width="17.5703125" style="259" bestFit="1" customWidth="1"/>
    <col min="5112" max="5118" width="21" style="259" bestFit="1" customWidth="1"/>
    <col min="5119" max="5126" width="21.28515625" style="259" bestFit="1" customWidth="1"/>
    <col min="5127" max="5127" width="22.7109375" style="259" customWidth="1"/>
    <col min="5128" max="5128" width="22" style="259" customWidth="1"/>
    <col min="5129" max="5129" width="22.7109375" style="259" customWidth="1"/>
    <col min="5130" max="5135" width="21.28515625" style="259" bestFit="1" customWidth="1"/>
    <col min="5136" max="5136" width="19.5703125" style="259" customWidth="1"/>
    <col min="5137" max="5137" width="21.28515625" style="259" bestFit="1" customWidth="1"/>
    <col min="5138" max="5138" width="22.7109375" style="259" customWidth="1"/>
    <col min="5139" max="5139" width="22" style="259" customWidth="1"/>
    <col min="5140" max="5140" width="23.42578125" style="259" bestFit="1" customWidth="1"/>
    <col min="5141" max="5143" width="9.28515625" style="259"/>
    <col min="5144" max="5144" width="11.28515625" style="259" customWidth="1"/>
    <col min="5145" max="5145" width="10.28515625" style="259" customWidth="1"/>
    <col min="5146" max="5353" width="9.28515625" style="259"/>
    <col min="5354" max="5354" width="2.7109375" style="259" customWidth="1"/>
    <col min="5355" max="5355" width="13.28515625" style="259" customWidth="1"/>
    <col min="5356" max="5356" width="60.28515625" style="259" customWidth="1"/>
    <col min="5357" max="5361" width="10.7109375" style="259" bestFit="1" customWidth="1"/>
    <col min="5362" max="5362" width="11.7109375" style="259" bestFit="1" customWidth="1"/>
    <col min="5363" max="5363" width="14.28515625" style="259" bestFit="1" customWidth="1"/>
    <col min="5364" max="5364" width="17.42578125" style="259" bestFit="1" customWidth="1"/>
    <col min="5365" max="5367" width="17.5703125" style="259" bestFit="1" customWidth="1"/>
    <col min="5368" max="5374" width="21" style="259" bestFit="1" customWidth="1"/>
    <col min="5375" max="5382" width="21.28515625" style="259" bestFit="1" customWidth="1"/>
    <col min="5383" max="5383" width="22.7109375" style="259" customWidth="1"/>
    <col min="5384" max="5384" width="22" style="259" customWidth="1"/>
    <col min="5385" max="5385" width="22.7109375" style="259" customWidth="1"/>
    <col min="5386" max="5391" width="21.28515625" style="259" bestFit="1" customWidth="1"/>
    <col min="5392" max="5392" width="19.5703125" style="259" customWidth="1"/>
    <col min="5393" max="5393" width="21.28515625" style="259" bestFit="1" customWidth="1"/>
    <col min="5394" max="5394" width="22.7109375" style="259" customWidth="1"/>
    <col min="5395" max="5395" width="22" style="259" customWidth="1"/>
    <col min="5396" max="5396" width="23.42578125" style="259" bestFit="1" customWidth="1"/>
    <col min="5397" max="5399" width="9.28515625" style="259"/>
    <col min="5400" max="5400" width="11.28515625" style="259" customWidth="1"/>
    <col min="5401" max="5401" width="10.28515625" style="259" customWidth="1"/>
    <col min="5402" max="5609" width="9.28515625" style="259"/>
    <col min="5610" max="5610" width="2.7109375" style="259" customWidth="1"/>
    <col min="5611" max="5611" width="13.28515625" style="259" customWidth="1"/>
    <col min="5612" max="5612" width="60.28515625" style="259" customWidth="1"/>
    <col min="5613" max="5617" width="10.7109375" style="259" bestFit="1" customWidth="1"/>
    <col min="5618" max="5618" width="11.7109375" style="259" bestFit="1" customWidth="1"/>
    <col min="5619" max="5619" width="14.28515625" style="259" bestFit="1" customWidth="1"/>
    <col min="5620" max="5620" width="17.42578125" style="259" bestFit="1" customWidth="1"/>
    <col min="5621" max="5623" width="17.5703125" style="259" bestFit="1" customWidth="1"/>
    <col min="5624" max="5630" width="21" style="259" bestFit="1" customWidth="1"/>
    <col min="5631" max="5638" width="21.28515625" style="259" bestFit="1" customWidth="1"/>
    <col min="5639" max="5639" width="22.7109375" style="259" customWidth="1"/>
    <col min="5640" max="5640" width="22" style="259" customWidth="1"/>
    <col min="5641" max="5641" width="22.7109375" style="259" customWidth="1"/>
    <col min="5642" max="5647" width="21.28515625" style="259" bestFit="1" customWidth="1"/>
    <col min="5648" max="5648" width="19.5703125" style="259" customWidth="1"/>
    <col min="5649" max="5649" width="21.28515625" style="259" bestFit="1" customWidth="1"/>
    <col min="5650" max="5650" width="22.7109375" style="259" customWidth="1"/>
    <col min="5651" max="5651" width="22" style="259" customWidth="1"/>
    <col min="5652" max="5652" width="23.42578125" style="259" bestFit="1" customWidth="1"/>
    <col min="5653" max="5655" width="9.28515625" style="259"/>
    <col min="5656" max="5656" width="11.28515625" style="259" customWidth="1"/>
    <col min="5657" max="5657" width="10.28515625" style="259" customWidth="1"/>
    <col min="5658" max="5865" width="9.28515625" style="259"/>
    <col min="5866" max="5866" width="2.7109375" style="259" customWidth="1"/>
    <col min="5867" max="5867" width="13.28515625" style="259" customWidth="1"/>
    <col min="5868" max="5868" width="60.28515625" style="259" customWidth="1"/>
    <col min="5869" max="5873" width="10.7109375" style="259" bestFit="1" customWidth="1"/>
    <col min="5874" max="5874" width="11.7109375" style="259" bestFit="1" customWidth="1"/>
    <col min="5875" max="5875" width="14.28515625" style="259" bestFit="1" customWidth="1"/>
    <col min="5876" max="5876" width="17.42578125" style="259" bestFit="1" customWidth="1"/>
    <col min="5877" max="5879" width="17.5703125" style="259" bestFit="1" customWidth="1"/>
    <col min="5880" max="5886" width="21" style="259" bestFit="1" customWidth="1"/>
    <col min="5887" max="5894" width="21.28515625" style="259" bestFit="1" customWidth="1"/>
    <col min="5895" max="5895" width="22.7109375" style="259" customWidth="1"/>
    <col min="5896" max="5896" width="22" style="259" customWidth="1"/>
    <col min="5897" max="5897" width="22.7109375" style="259" customWidth="1"/>
    <col min="5898" max="5903" width="21.28515625" style="259" bestFit="1" customWidth="1"/>
    <col min="5904" max="5904" width="19.5703125" style="259" customWidth="1"/>
    <col min="5905" max="5905" width="21.28515625" style="259" bestFit="1" customWidth="1"/>
    <col min="5906" max="5906" width="22.7109375" style="259" customWidth="1"/>
    <col min="5907" max="5907" width="22" style="259" customWidth="1"/>
    <col min="5908" max="5908" width="23.42578125" style="259" bestFit="1" customWidth="1"/>
    <col min="5909" max="5911" width="9.28515625" style="259"/>
    <col min="5912" max="5912" width="11.28515625" style="259" customWidth="1"/>
    <col min="5913" max="5913" width="10.28515625" style="259" customWidth="1"/>
    <col min="5914" max="6121" width="9.28515625" style="259"/>
    <col min="6122" max="6122" width="2.7109375" style="259" customWidth="1"/>
    <col min="6123" max="6123" width="13.28515625" style="259" customWidth="1"/>
    <col min="6124" max="6124" width="60.28515625" style="259" customWidth="1"/>
    <col min="6125" max="6129" width="10.7109375" style="259" bestFit="1" customWidth="1"/>
    <col min="6130" max="6130" width="11.7109375" style="259" bestFit="1" customWidth="1"/>
    <col min="6131" max="6131" width="14.28515625" style="259" bestFit="1" customWidth="1"/>
    <col min="6132" max="6132" width="17.42578125" style="259" bestFit="1" customWidth="1"/>
    <col min="6133" max="6135" width="17.5703125" style="259" bestFit="1" customWidth="1"/>
    <col min="6136" max="6142" width="21" style="259" bestFit="1" customWidth="1"/>
    <col min="6143" max="6150" width="21.28515625" style="259" bestFit="1" customWidth="1"/>
    <col min="6151" max="6151" width="22.7109375" style="259" customWidth="1"/>
    <col min="6152" max="6152" width="22" style="259" customWidth="1"/>
    <col min="6153" max="6153" width="22.7109375" style="259" customWidth="1"/>
    <col min="6154" max="6159" width="21.28515625" style="259" bestFit="1" customWidth="1"/>
    <col min="6160" max="6160" width="19.5703125" style="259" customWidth="1"/>
    <col min="6161" max="6161" width="21.28515625" style="259" bestFit="1" customWidth="1"/>
    <col min="6162" max="6162" width="22.7109375" style="259" customWidth="1"/>
    <col min="6163" max="6163" width="22" style="259" customWidth="1"/>
    <col min="6164" max="6164" width="23.42578125" style="259" bestFit="1" customWidth="1"/>
    <col min="6165" max="6167" width="9.28515625" style="259"/>
    <col min="6168" max="6168" width="11.28515625" style="259" customWidth="1"/>
    <col min="6169" max="6169" width="10.28515625" style="259" customWidth="1"/>
    <col min="6170" max="6377" width="9.28515625" style="259"/>
    <col min="6378" max="6378" width="2.7109375" style="259" customWidth="1"/>
    <col min="6379" max="6379" width="13.28515625" style="259" customWidth="1"/>
    <col min="6380" max="6380" width="60.28515625" style="259" customWidth="1"/>
    <col min="6381" max="6385" width="10.7109375" style="259" bestFit="1" customWidth="1"/>
    <col min="6386" max="6386" width="11.7109375" style="259" bestFit="1" customWidth="1"/>
    <col min="6387" max="6387" width="14.28515625" style="259" bestFit="1" customWidth="1"/>
    <col min="6388" max="6388" width="17.42578125" style="259" bestFit="1" customWidth="1"/>
    <col min="6389" max="6391" width="17.5703125" style="259" bestFit="1" customWidth="1"/>
    <col min="6392" max="6398" width="21" style="259" bestFit="1" customWidth="1"/>
    <col min="6399" max="6406" width="21.28515625" style="259" bestFit="1" customWidth="1"/>
    <col min="6407" max="6407" width="22.7109375" style="259" customWidth="1"/>
    <col min="6408" max="6408" width="22" style="259" customWidth="1"/>
    <col min="6409" max="6409" width="22.7109375" style="259" customWidth="1"/>
    <col min="6410" max="6415" width="21.28515625" style="259" bestFit="1" customWidth="1"/>
    <col min="6416" max="6416" width="19.5703125" style="259" customWidth="1"/>
    <col min="6417" max="6417" width="21.28515625" style="259" bestFit="1" customWidth="1"/>
    <col min="6418" max="6418" width="22.7109375" style="259" customWidth="1"/>
    <col min="6419" max="6419" width="22" style="259" customWidth="1"/>
    <col min="6420" max="6420" width="23.42578125" style="259" bestFit="1" customWidth="1"/>
    <col min="6421" max="6423" width="9.28515625" style="259"/>
    <col min="6424" max="6424" width="11.28515625" style="259" customWidth="1"/>
    <col min="6425" max="6425" width="10.28515625" style="259" customWidth="1"/>
    <col min="6426" max="6633" width="9.28515625" style="259"/>
    <col min="6634" max="6634" width="2.7109375" style="259" customWidth="1"/>
    <col min="6635" max="6635" width="13.28515625" style="259" customWidth="1"/>
    <col min="6636" max="6636" width="60.28515625" style="259" customWidth="1"/>
    <col min="6637" max="6641" width="10.7109375" style="259" bestFit="1" customWidth="1"/>
    <col min="6642" max="6642" width="11.7109375" style="259" bestFit="1" customWidth="1"/>
    <col min="6643" max="6643" width="14.28515625" style="259" bestFit="1" customWidth="1"/>
    <col min="6644" max="6644" width="17.42578125" style="259" bestFit="1" customWidth="1"/>
    <col min="6645" max="6647" width="17.5703125" style="259" bestFit="1" customWidth="1"/>
    <col min="6648" max="6654" width="21" style="259" bestFit="1" customWidth="1"/>
    <col min="6655" max="6662" width="21.28515625" style="259" bestFit="1" customWidth="1"/>
    <col min="6663" max="6663" width="22.7109375" style="259" customWidth="1"/>
    <col min="6664" max="6664" width="22" style="259" customWidth="1"/>
    <col min="6665" max="6665" width="22.7109375" style="259" customWidth="1"/>
    <col min="6666" max="6671" width="21.28515625" style="259" bestFit="1" customWidth="1"/>
    <col min="6672" max="6672" width="19.5703125" style="259" customWidth="1"/>
    <col min="6673" max="6673" width="21.28515625" style="259" bestFit="1" customWidth="1"/>
    <col min="6674" max="6674" width="22.7109375" style="259" customWidth="1"/>
    <col min="6675" max="6675" width="22" style="259" customWidth="1"/>
    <col min="6676" max="6676" width="23.42578125" style="259" bestFit="1" customWidth="1"/>
    <col min="6677" max="6679" width="9.28515625" style="259"/>
    <col min="6680" max="6680" width="11.28515625" style="259" customWidth="1"/>
    <col min="6681" max="6681" width="10.28515625" style="259" customWidth="1"/>
    <col min="6682" max="6889" width="9.28515625" style="259"/>
    <col min="6890" max="6890" width="2.7109375" style="259" customWidth="1"/>
    <col min="6891" max="6891" width="13.28515625" style="259" customWidth="1"/>
    <col min="6892" max="6892" width="60.28515625" style="259" customWidth="1"/>
    <col min="6893" max="6897" width="10.7109375" style="259" bestFit="1" customWidth="1"/>
    <col min="6898" max="6898" width="11.7109375" style="259" bestFit="1" customWidth="1"/>
    <col min="6899" max="6899" width="14.28515625" style="259" bestFit="1" customWidth="1"/>
    <col min="6900" max="6900" width="17.42578125" style="259" bestFit="1" customWidth="1"/>
    <col min="6901" max="6903" width="17.5703125" style="259" bestFit="1" customWidth="1"/>
    <col min="6904" max="6910" width="21" style="259" bestFit="1" customWidth="1"/>
    <col min="6911" max="6918" width="21.28515625" style="259" bestFit="1" customWidth="1"/>
    <col min="6919" max="6919" width="22.7109375" style="259" customWidth="1"/>
    <col min="6920" max="6920" width="22" style="259" customWidth="1"/>
    <col min="6921" max="6921" width="22.7109375" style="259" customWidth="1"/>
    <col min="6922" max="6927" width="21.28515625" style="259" bestFit="1" customWidth="1"/>
    <col min="6928" max="6928" width="19.5703125" style="259" customWidth="1"/>
    <col min="6929" max="6929" width="21.28515625" style="259" bestFit="1" customWidth="1"/>
    <col min="6930" max="6930" width="22.7109375" style="259" customWidth="1"/>
    <col min="6931" max="6931" width="22" style="259" customWidth="1"/>
    <col min="6932" max="6932" width="23.42578125" style="259" bestFit="1" customWidth="1"/>
    <col min="6933" max="6935" width="9.28515625" style="259"/>
    <col min="6936" max="6936" width="11.28515625" style="259" customWidth="1"/>
    <col min="6937" max="6937" width="10.28515625" style="259" customWidth="1"/>
    <col min="6938" max="7145" width="9.28515625" style="259"/>
    <col min="7146" max="7146" width="2.7109375" style="259" customWidth="1"/>
    <col min="7147" max="7147" width="13.28515625" style="259" customWidth="1"/>
    <col min="7148" max="7148" width="60.28515625" style="259" customWidth="1"/>
    <col min="7149" max="7153" width="10.7109375" style="259" bestFit="1" customWidth="1"/>
    <col min="7154" max="7154" width="11.7109375" style="259" bestFit="1" customWidth="1"/>
    <col min="7155" max="7155" width="14.28515625" style="259" bestFit="1" customWidth="1"/>
    <col min="7156" max="7156" width="17.42578125" style="259" bestFit="1" customWidth="1"/>
    <col min="7157" max="7159" width="17.5703125" style="259" bestFit="1" customWidth="1"/>
    <col min="7160" max="7166" width="21" style="259" bestFit="1" customWidth="1"/>
    <col min="7167" max="7174" width="21.28515625" style="259" bestFit="1" customWidth="1"/>
    <col min="7175" max="7175" width="22.7109375" style="259" customWidth="1"/>
    <col min="7176" max="7176" width="22" style="259" customWidth="1"/>
    <col min="7177" max="7177" width="22.7109375" style="259" customWidth="1"/>
    <col min="7178" max="7183" width="21.28515625" style="259" bestFit="1" customWidth="1"/>
    <col min="7184" max="7184" width="19.5703125" style="259" customWidth="1"/>
    <col min="7185" max="7185" width="21.28515625" style="259" bestFit="1" customWidth="1"/>
    <col min="7186" max="7186" width="22.7109375" style="259" customWidth="1"/>
    <col min="7187" max="7187" width="22" style="259" customWidth="1"/>
    <col min="7188" max="7188" width="23.42578125" style="259" bestFit="1" customWidth="1"/>
    <col min="7189" max="7191" width="9.28515625" style="259"/>
    <col min="7192" max="7192" width="11.28515625" style="259" customWidth="1"/>
    <col min="7193" max="7193" width="10.28515625" style="259" customWidth="1"/>
    <col min="7194" max="7401" width="9.28515625" style="259"/>
    <col min="7402" max="7402" width="2.7109375" style="259" customWidth="1"/>
    <col min="7403" max="7403" width="13.28515625" style="259" customWidth="1"/>
    <col min="7404" max="7404" width="60.28515625" style="259" customWidth="1"/>
    <col min="7405" max="7409" width="10.7109375" style="259" bestFit="1" customWidth="1"/>
    <col min="7410" max="7410" width="11.7109375" style="259" bestFit="1" customWidth="1"/>
    <col min="7411" max="7411" width="14.28515625" style="259" bestFit="1" customWidth="1"/>
    <col min="7412" max="7412" width="17.42578125" style="259" bestFit="1" customWidth="1"/>
    <col min="7413" max="7415" width="17.5703125" style="259" bestFit="1" customWidth="1"/>
    <col min="7416" max="7422" width="21" style="259" bestFit="1" customWidth="1"/>
    <col min="7423" max="7430" width="21.28515625" style="259" bestFit="1" customWidth="1"/>
    <col min="7431" max="7431" width="22.7109375" style="259" customWidth="1"/>
    <col min="7432" max="7432" width="22" style="259" customWidth="1"/>
    <col min="7433" max="7433" width="22.7109375" style="259" customWidth="1"/>
    <col min="7434" max="7439" width="21.28515625" style="259" bestFit="1" customWidth="1"/>
    <col min="7440" max="7440" width="19.5703125" style="259" customWidth="1"/>
    <col min="7441" max="7441" width="21.28515625" style="259" bestFit="1" customWidth="1"/>
    <col min="7442" max="7442" width="22.7109375" style="259" customWidth="1"/>
    <col min="7443" max="7443" width="22" style="259" customWidth="1"/>
    <col min="7444" max="7444" width="23.42578125" style="259" bestFit="1" customWidth="1"/>
    <col min="7445" max="7447" width="9.28515625" style="259"/>
    <col min="7448" max="7448" width="11.28515625" style="259" customWidth="1"/>
    <col min="7449" max="7449" width="10.28515625" style="259" customWidth="1"/>
    <col min="7450" max="7657" width="9.28515625" style="259"/>
    <col min="7658" max="7658" width="2.7109375" style="259" customWidth="1"/>
    <col min="7659" max="7659" width="13.28515625" style="259" customWidth="1"/>
    <col min="7660" max="7660" width="60.28515625" style="259" customWidth="1"/>
    <col min="7661" max="7665" width="10.7109375" style="259" bestFit="1" customWidth="1"/>
    <col min="7666" max="7666" width="11.7109375" style="259" bestFit="1" customWidth="1"/>
    <col min="7667" max="7667" width="14.28515625" style="259" bestFit="1" customWidth="1"/>
    <col min="7668" max="7668" width="17.42578125" style="259" bestFit="1" customWidth="1"/>
    <col min="7669" max="7671" width="17.5703125" style="259" bestFit="1" customWidth="1"/>
    <col min="7672" max="7678" width="21" style="259" bestFit="1" customWidth="1"/>
    <col min="7679" max="7686" width="21.28515625" style="259" bestFit="1" customWidth="1"/>
    <col min="7687" max="7687" width="22.7109375" style="259" customWidth="1"/>
    <col min="7688" max="7688" width="22" style="259" customWidth="1"/>
    <col min="7689" max="7689" width="22.7109375" style="259" customWidth="1"/>
    <col min="7690" max="7695" width="21.28515625" style="259" bestFit="1" customWidth="1"/>
    <col min="7696" max="7696" width="19.5703125" style="259" customWidth="1"/>
    <col min="7697" max="7697" width="21.28515625" style="259" bestFit="1" customWidth="1"/>
    <col min="7698" max="7698" width="22.7109375" style="259" customWidth="1"/>
    <col min="7699" max="7699" width="22" style="259" customWidth="1"/>
    <col min="7700" max="7700" width="23.42578125" style="259" bestFit="1" customWidth="1"/>
    <col min="7701" max="7703" width="9.28515625" style="259"/>
    <col min="7704" max="7704" width="11.28515625" style="259" customWidth="1"/>
    <col min="7705" max="7705" width="10.28515625" style="259" customWidth="1"/>
    <col min="7706" max="7913" width="9.28515625" style="259"/>
    <col min="7914" max="7914" width="2.7109375" style="259" customWidth="1"/>
    <col min="7915" max="7915" width="13.28515625" style="259" customWidth="1"/>
    <col min="7916" max="7916" width="60.28515625" style="259" customWidth="1"/>
    <col min="7917" max="7921" width="10.7109375" style="259" bestFit="1" customWidth="1"/>
    <col min="7922" max="7922" width="11.7109375" style="259" bestFit="1" customWidth="1"/>
    <col min="7923" max="7923" width="14.28515625" style="259" bestFit="1" customWidth="1"/>
    <col min="7924" max="7924" width="17.42578125" style="259" bestFit="1" customWidth="1"/>
    <col min="7925" max="7927" width="17.5703125" style="259" bestFit="1" customWidth="1"/>
    <col min="7928" max="7934" width="21" style="259" bestFit="1" customWidth="1"/>
    <col min="7935" max="7942" width="21.28515625" style="259" bestFit="1" customWidth="1"/>
    <col min="7943" max="7943" width="22.7109375" style="259" customWidth="1"/>
    <col min="7944" max="7944" width="22" style="259" customWidth="1"/>
    <col min="7945" max="7945" width="22.7109375" style="259" customWidth="1"/>
    <col min="7946" max="7951" width="21.28515625" style="259" bestFit="1" customWidth="1"/>
    <col min="7952" max="7952" width="19.5703125" style="259" customWidth="1"/>
    <col min="7953" max="7953" width="21.28515625" style="259" bestFit="1" customWidth="1"/>
    <col min="7954" max="7954" width="22.7109375" style="259" customWidth="1"/>
    <col min="7955" max="7955" width="22" style="259" customWidth="1"/>
    <col min="7956" max="7956" width="23.42578125" style="259" bestFit="1" customWidth="1"/>
    <col min="7957" max="7959" width="9.28515625" style="259"/>
    <col min="7960" max="7960" width="11.28515625" style="259" customWidth="1"/>
    <col min="7961" max="7961" width="10.28515625" style="259" customWidth="1"/>
    <col min="7962" max="8169" width="9.28515625" style="259"/>
    <col min="8170" max="8170" width="2.7109375" style="259" customWidth="1"/>
    <col min="8171" max="8171" width="13.28515625" style="259" customWidth="1"/>
    <col min="8172" max="8172" width="60.28515625" style="259" customWidth="1"/>
    <col min="8173" max="8177" width="10.7109375" style="259" bestFit="1" customWidth="1"/>
    <col min="8178" max="8178" width="11.7109375" style="259" bestFit="1" customWidth="1"/>
    <col min="8179" max="8179" width="14.28515625" style="259" bestFit="1" customWidth="1"/>
    <col min="8180" max="8180" width="17.42578125" style="259" bestFit="1" customWidth="1"/>
    <col min="8181" max="8183" width="17.5703125" style="259" bestFit="1" customWidth="1"/>
    <col min="8184" max="8190" width="21" style="259" bestFit="1" customWidth="1"/>
    <col min="8191" max="8198" width="21.28515625" style="259" bestFit="1" customWidth="1"/>
    <col min="8199" max="8199" width="22.7109375" style="259" customWidth="1"/>
    <col min="8200" max="8200" width="22" style="259" customWidth="1"/>
    <col min="8201" max="8201" width="22.7109375" style="259" customWidth="1"/>
    <col min="8202" max="8207" width="21.28515625" style="259" bestFit="1" customWidth="1"/>
    <col min="8208" max="8208" width="19.5703125" style="259" customWidth="1"/>
    <col min="8209" max="8209" width="21.28515625" style="259" bestFit="1" customWidth="1"/>
    <col min="8210" max="8210" width="22.7109375" style="259" customWidth="1"/>
    <col min="8211" max="8211" width="22" style="259" customWidth="1"/>
    <col min="8212" max="8212" width="23.42578125" style="259" bestFit="1" customWidth="1"/>
    <col min="8213" max="8215" width="9.28515625" style="259"/>
    <col min="8216" max="8216" width="11.28515625" style="259" customWidth="1"/>
    <col min="8217" max="8217" width="10.28515625" style="259" customWidth="1"/>
    <col min="8218" max="8425" width="9.28515625" style="259"/>
    <col min="8426" max="8426" width="2.7109375" style="259" customWidth="1"/>
    <col min="8427" max="8427" width="13.28515625" style="259" customWidth="1"/>
    <col min="8428" max="8428" width="60.28515625" style="259" customWidth="1"/>
    <col min="8429" max="8433" width="10.7109375" style="259" bestFit="1" customWidth="1"/>
    <col min="8434" max="8434" width="11.7109375" style="259" bestFit="1" customWidth="1"/>
    <col min="8435" max="8435" width="14.28515625" style="259" bestFit="1" customWidth="1"/>
    <col min="8436" max="8436" width="17.42578125" style="259" bestFit="1" customWidth="1"/>
    <col min="8437" max="8439" width="17.5703125" style="259" bestFit="1" customWidth="1"/>
    <col min="8440" max="8446" width="21" style="259" bestFit="1" customWidth="1"/>
    <col min="8447" max="8454" width="21.28515625" style="259" bestFit="1" customWidth="1"/>
    <col min="8455" max="8455" width="22.7109375" style="259" customWidth="1"/>
    <col min="8456" max="8456" width="22" style="259" customWidth="1"/>
    <col min="8457" max="8457" width="22.7109375" style="259" customWidth="1"/>
    <col min="8458" max="8463" width="21.28515625" style="259" bestFit="1" customWidth="1"/>
    <col min="8464" max="8464" width="19.5703125" style="259" customWidth="1"/>
    <col min="8465" max="8465" width="21.28515625" style="259" bestFit="1" customWidth="1"/>
    <col min="8466" max="8466" width="22.7109375" style="259" customWidth="1"/>
    <col min="8467" max="8467" width="22" style="259" customWidth="1"/>
    <col min="8468" max="8468" width="23.42578125" style="259" bestFit="1" customWidth="1"/>
    <col min="8469" max="8471" width="9.28515625" style="259"/>
    <col min="8472" max="8472" width="11.28515625" style="259" customWidth="1"/>
    <col min="8473" max="8473" width="10.28515625" style="259" customWidth="1"/>
    <col min="8474" max="8681" width="9.28515625" style="259"/>
    <col min="8682" max="8682" width="2.7109375" style="259" customWidth="1"/>
    <col min="8683" max="8683" width="13.28515625" style="259" customWidth="1"/>
    <col min="8684" max="8684" width="60.28515625" style="259" customWidth="1"/>
    <col min="8685" max="8689" width="10.7109375" style="259" bestFit="1" customWidth="1"/>
    <col min="8690" max="8690" width="11.7109375" style="259" bestFit="1" customWidth="1"/>
    <col min="8691" max="8691" width="14.28515625" style="259" bestFit="1" customWidth="1"/>
    <col min="8692" max="8692" width="17.42578125" style="259" bestFit="1" customWidth="1"/>
    <col min="8693" max="8695" width="17.5703125" style="259" bestFit="1" customWidth="1"/>
    <col min="8696" max="8702" width="21" style="259" bestFit="1" customWidth="1"/>
    <col min="8703" max="8710" width="21.28515625" style="259" bestFit="1" customWidth="1"/>
    <col min="8711" max="8711" width="22.7109375" style="259" customWidth="1"/>
    <col min="8712" max="8712" width="22" style="259" customWidth="1"/>
    <col min="8713" max="8713" width="22.7109375" style="259" customWidth="1"/>
    <col min="8714" max="8719" width="21.28515625" style="259" bestFit="1" customWidth="1"/>
    <col min="8720" max="8720" width="19.5703125" style="259" customWidth="1"/>
    <col min="8721" max="8721" width="21.28515625" style="259" bestFit="1" customWidth="1"/>
    <col min="8722" max="8722" width="22.7109375" style="259" customWidth="1"/>
    <col min="8723" max="8723" width="22" style="259" customWidth="1"/>
    <col min="8724" max="8724" width="23.42578125" style="259" bestFit="1" customWidth="1"/>
    <col min="8725" max="8727" width="9.28515625" style="259"/>
    <col min="8728" max="8728" width="11.28515625" style="259" customWidth="1"/>
    <col min="8729" max="8729" width="10.28515625" style="259" customWidth="1"/>
    <col min="8730" max="8937" width="9.28515625" style="259"/>
    <col min="8938" max="8938" width="2.7109375" style="259" customWidth="1"/>
    <col min="8939" max="8939" width="13.28515625" style="259" customWidth="1"/>
    <col min="8940" max="8940" width="60.28515625" style="259" customWidth="1"/>
    <col min="8941" max="8945" width="10.7109375" style="259" bestFit="1" customWidth="1"/>
    <col min="8946" max="8946" width="11.7109375" style="259" bestFit="1" customWidth="1"/>
    <col min="8947" max="8947" width="14.28515625" style="259" bestFit="1" customWidth="1"/>
    <col min="8948" max="8948" width="17.42578125" style="259" bestFit="1" customWidth="1"/>
    <col min="8949" max="8951" width="17.5703125" style="259" bestFit="1" customWidth="1"/>
    <col min="8952" max="8958" width="21" style="259" bestFit="1" customWidth="1"/>
    <col min="8959" max="8966" width="21.28515625" style="259" bestFit="1" customWidth="1"/>
    <col min="8967" max="8967" width="22.7109375" style="259" customWidth="1"/>
    <col min="8968" max="8968" width="22" style="259" customWidth="1"/>
    <col min="8969" max="8969" width="22.7109375" style="259" customWidth="1"/>
    <col min="8970" max="8975" width="21.28515625" style="259" bestFit="1" customWidth="1"/>
    <col min="8976" max="8976" width="19.5703125" style="259" customWidth="1"/>
    <col min="8977" max="8977" width="21.28515625" style="259" bestFit="1" customWidth="1"/>
    <col min="8978" max="8978" width="22.7109375" style="259" customWidth="1"/>
    <col min="8979" max="8979" width="22" style="259" customWidth="1"/>
    <col min="8980" max="8980" width="23.42578125" style="259" bestFit="1" customWidth="1"/>
    <col min="8981" max="8983" width="9.28515625" style="259"/>
    <col min="8984" max="8984" width="11.28515625" style="259" customWidth="1"/>
    <col min="8985" max="8985" width="10.28515625" style="259" customWidth="1"/>
    <col min="8986" max="9193" width="9.28515625" style="259"/>
    <col min="9194" max="9194" width="2.7109375" style="259" customWidth="1"/>
    <col min="9195" max="9195" width="13.28515625" style="259" customWidth="1"/>
    <col min="9196" max="9196" width="60.28515625" style="259" customWidth="1"/>
    <col min="9197" max="9201" width="10.7109375" style="259" bestFit="1" customWidth="1"/>
    <col min="9202" max="9202" width="11.7109375" style="259" bestFit="1" customWidth="1"/>
    <col min="9203" max="9203" width="14.28515625" style="259" bestFit="1" customWidth="1"/>
    <col min="9204" max="9204" width="17.42578125" style="259" bestFit="1" customWidth="1"/>
    <col min="9205" max="9207" width="17.5703125" style="259" bestFit="1" customWidth="1"/>
    <col min="9208" max="9214" width="21" style="259" bestFit="1" customWidth="1"/>
    <col min="9215" max="9222" width="21.28515625" style="259" bestFit="1" customWidth="1"/>
    <col min="9223" max="9223" width="22.7109375" style="259" customWidth="1"/>
    <col min="9224" max="9224" width="22" style="259" customWidth="1"/>
    <col min="9225" max="9225" width="22.7109375" style="259" customWidth="1"/>
    <col min="9226" max="9231" width="21.28515625" style="259" bestFit="1" customWidth="1"/>
    <col min="9232" max="9232" width="19.5703125" style="259" customWidth="1"/>
    <col min="9233" max="9233" width="21.28515625" style="259" bestFit="1" customWidth="1"/>
    <col min="9234" max="9234" width="22.7109375" style="259" customWidth="1"/>
    <col min="9235" max="9235" width="22" style="259" customWidth="1"/>
    <col min="9236" max="9236" width="23.42578125" style="259" bestFit="1" customWidth="1"/>
    <col min="9237" max="9239" width="9.28515625" style="259"/>
    <col min="9240" max="9240" width="11.28515625" style="259" customWidth="1"/>
    <col min="9241" max="9241" width="10.28515625" style="259" customWidth="1"/>
    <col min="9242" max="9449" width="9.28515625" style="259"/>
    <col min="9450" max="9450" width="2.7109375" style="259" customWidth="1"/>
    <col min="9451" max="9451" width="13.28515625" style="259" customWidth="1"/>
    <col min="9452" max="9452" width="60.28515625" style="259" customWidth="1"/>
    <col min="9453" max="9457" width="10.7109375" style="259" bestFit="1" customWidth="1"/>
    <col min="9458" max="9458" width="11.7109375" style="259" bestFit="1" customWidth="1"/>
    <col min="9459" max="9459" width="14.28515625" style="259" bestFit="1" customWidth="1"/>
    <col min="9460" max="9460" width="17.42578125" style="259" bestFit="1" customWidth="1"/>
    <col min="9461" max="9463" width="17.5703125" style="259" bestFit="1" customWidth="1"/>
    <col min="9464" max="9470" width="21" style="259" bestFit="1" customWidth="1"/>
    <col min="9471" max="9478" width="21.28515625" style="259" bestFit="1" customWidth="1"/>
    <col min="9479" max="9479" width="22.7109375" style="259" customWidth="1"/>
    <col min="9480" max="9480" width="22" style="259" customWidth="1"/>
    <col min="9481" max="9481" width="22.7109375" style="259" customWidth="1"/>
    <col min="9482" max="9487" width="21.28515625" style="259" bestFit="1" customWidth="1"/>
    <col min="9488" max="9488" width="19.5703125" style="259" customWidth="1"/>
    <col min="9489" max="9489" width="21.28515625" style="259" bestFit="1" customWidth="1"/>
    <col min="9490" max="9490" width="22.7109375" style="259" customWidth="1"/>
    <col min="9491" max="9491" width="22" style="259" customWidth="1"/>
    <col min="9492" max="9492" width="23.42578125" style="259" bestFit="1" customWidth="1"/>
    <col min="9493" max="9495" width="9.28515625" style="259"/>
    <col min="9496" max="9496" width="11.28515625" style="259" customWidth="1"/>
    <col min="9497" max="9497" width="10.28515625" style="259" customWidth="1"/>
    <col min="9498" max="9705" width="9.28515625" style="259"/>
    <col min="9706" max="9706" width="2.7109375" style="259" customWidth="1"/>
    <col min="9707" max="9707" width="13.28515625" style="259" customWidth="1"/>
    <col min="9708" max="9708" width="60.28515625" style="259" customWidth="1"/>
    <col min="9709" max="9713" width="10.7109375" style="259" bestFit="1" customWidth="1"/>
    <col min="9714" max="9714" width="11.7109375" style="259" bestFit="1" customWidth="1"/>
    <col min="9715" max="9715" width="14.28515625" style="259" bestFit="1" customWidth="1"/>
    <col min="9716" max="9716" width="17.42578125" style="259" bestFit="1" customWidth="1"/>
    <col min="9717" max="9719" width="17.5703125" style="259" bestFit="1" customWidth="1"/>
    <col min="9720" max="9726" width="21" style="259" bestFit="1" customWidth="1"/>
    <col min="9727" max="9734" width="21.28515625" style="259" bestFit="1" customWidth="1"/>
    <col min="9735" max="9735" width="22.7109375" style="259" customWidth="1"/>
    <col min="9736" max="9736" width="22" style="259" customWidth="1"/>
    <col min="9737" max="9737" width="22.7109375" style="259" customWidth="1"/>
    <col min="9738" max="9743" width="21.28515625" style="259" bestFit="1" customWidth="1"/>
    <col min="9744" max="9744" width="19.5703125" style="259" customWidth="1"/>
    <col min="9745" max="9745" width="21.28515625" style="259" bestFit="1" customWidth="1"/>
    <col min="9746" max="9746" width="22.7109375" style="259" customWidth="1"/>
    <col min="9747" max="9747" width="22" style="259" customWidth="1"/>
    <col min="9748" max="9748" width="23.42578125" style="259" bestFit="1" customWidth="1"/>
    <col min="9749" max="9751" width="9.28515625" style="259"/>
    <col min="9752" max="9752" width="11.28515625" style="259" customWidth="1"/>
    <col min="9753" max="9753" width="10.28515625" style="259" customWidth="1"/>
    <col min="9754" max="9961" width="9.28515625" style="259"/>
    <col min="9962" max="9962" width="2.7109375" style="259" customWidth="1"/>
    <col min="9963" max="9963" width="13.28515625" style="259" customWidth="1"/>
    <col min="9964" max="9964" width="60.28515625" style="259" customWidth="1"/>
    <col min="9965" max="9969" width="10.7109375" style="259" bestFit="1" customWidth="1"/>
    <col min="9970" max="9970" width="11.7109375" style="259" bestFit="1" customWidth="1"/>
    <col min="9971" max="9971" width="14.28515625" style="259" bestFit="1" customWidth="1"/>
    <col min="9972" max="9972" width="17.42578125" style="259" bestFit="1" customWidth="1"/>
    <col min="9973" max="9975" width="17.5703125" style="259" bestFit="1" customWidth="1"/>
    <col min="9976" max="9982" width="21" style="259" bestFit="1" customWidth="1"/>
    <col min="9983" max="9990" width="21.28515625" style="259" bestFit="1" customWidth="1"/>
    <col min="9991" max="9991" width="22.7109375" style="259" customWidth="1"/>
    <col min="9992" max="9992" width="22" style="259" customWidth="1"/>
    <col min="9993" max="9993" width="22.7109375" style="259" customWidth="1"/>
    <col min="9994" max="9999" width="21.28515625" style="259" bestFit="1" customWidth="1"/>
    <col min="10000" max="10000" width="19.5703125" style="259" customWidth="1"/>
    <col min="10001" max="10001" width="21.28515625" style="259" bestFit="1" customWidth="1"/>
    <col min="10002" max="10002" width="22.7109375" style="259" customWidth="1"/>
    <col min="10003" max="10003" width="22" style="259" customWidth="1"/>
    <col min="10004" max="10004" width="23.42578125" style="259" bestFit="1" customWidth="1"/>
    <col min="10005" max="10007" width="9.28515625" style="259"/>
    <col min="10008" max="10008" width="11.28515625" style="259" customWidth="1"/>
    <col min="10009" max="10009" width="10.28515625" style="259" customWidth="1"/>
    <col min="10010" max="10217" width="9.28515625" style="259"/>
    <col min="10218" max="10218" width="2.7109375" style="259" customWidth="1"/>
    <col min="10219" max="10219" width="13.28515625" style="259" customWidth="1"/>
    <col min="10220" max="10220" width="60.28515625" style="259" customWidth="1"/>
    <col min="10221" max="10225" width="10.7109375" style="259" bestFit="1" customWidth="1"/>
    <col min="10226" max="10226" width="11.7109375" style="259" bestFit="1" customWidth="1"/>
    <col min="10227" max="10227" width="14.28515625" style="259" bestFit="1" customWidth="1"/>
    <col min="10228" max="10228" width="17.42578125" style="259" bestFit="1" customWidth="1"/>
    <col min="10229" max="10231" width="17.5703125" style="259" bestFit="1" customWidth="1"/>
    <col min="10232" max="10238" width="21" style="259" bestFit="1" customWidth="1"/>
    <col min="10239" max="10246" width="21.28515625" style="259" bestFit="1" customWidth="1"/>
    <col min="10247" max="10247" width="22.7109375" style="259" customWidth="1"/>
    <col min="10248" max="10248" width="22" style="259" customWidth="1"/>
    <col min="10249" max="10249" width="22.7109375" style="259" customWidth="1"/>
    <col min="10250" max="10255" width="21.28515625" style="259" bestFit="1" customWidth="1"/>
    <col min="10256" max="10256" width="19.5703125" style="259" customWidth="1"/>
    <col min="10257" max="10257" width="21.28515625" style="259" bestFit="1" customWidth="1"/>
    <col min="10258" max="10258" width="22.7109375" style="259" customWidth="1"/>
    <col min="10259" max="10259" width="22" style="259" customWidth="1"/>
    <col min="10260" max="10260" width="23.42578125" style="259" bestFit="1" customWidth="1"/>
    <col min="10261" max="10263" width="9.28515625" style="259"/>
    <col min="10264" max="10264" width="11.28515625" style="259" customWidth="1"/>
    <col min="10265" max="10265" width="10.28515625" style="259" customWidth="1"/>
    <col min="10266" max="10473" width="9.28515625" style="259"/>
    <col min="10474" max="10474" width="2.7109375" style="259" customWidth="1"/>
    <col min="10475" max="10475" width="13.28515625" style="259" customWidth="1"/>
    <col min="10476" max="10476" width="60.28515625" style="259" customWidth="1"/>
    <col min="10477" max="10481" width="10.7109375" style="259" bestFit="1" customWidth="1"/>
    <col min="10482" max="10482" width="11.7109375" style="259" bestFit="1" customWidth="1"/>
    <col min="10483" max="10483" width="14.28515625" style="259" bestFit="1" customWidth="1"/>
    <col min="10484" max="10484" width="17.42578125" style="259" bestFit="1" customWidth="1"/>
    <col min="10485" max="10487" width="17.5703125" style="259" bestFit="1" customWidth="1"/>
    <col min="10488" max="10494" width="21" style="259" bestFit="1" customWidth="1"/>
    <col min="10495" max="10502" width="21.28515625" style="259" bestFit="1" customWidth="1"/>
    <col min="10503" max="10503" width="22.7109375" style="259" customWidth="1"/>
    <col min="10504" max="10504" width="22" style="259" customWidth="1"/>
    <col min="10505" max="10505" width="22.7109375" style="259" customWidth="1"/>
    <col min="10506" max="10511" width="21.28515625" style="259" bestFit="1" customWidth="1"/>
    <col min="10512" max="10512" width="19.5703125" style="259" customWidth="1"/>
    <col min="10513" max="10513" width="21.28515625" style="259" bestFit="1" customWidth="1"/>
    <col min="10514" max="10514" width="22.7109375" style="259" customWidth="1"/>
    <col min="10515" max="10515" width="22" style="259" customWidth="1"/>
    <col min="10516" max="10516" width="23.42578125" style="259" bestFit="1" customWidth="1"/>
    <col min="10517" max="10519" width="9.28515625" style="259"/>
    <col min="10520" max="10520" width="11.28515625" style="259" customWidth="1"/>
    <col min="10521" max="10521" width="10.28515625" style="259" customWidth="1"/>
    <col min="10522" max="10729" width="9.28515625" style="259"/>
    <col min="10730" max="10730" width="2.7109375" style="259" customWidth="1"/>
    <col min="10731" max="10731" width="13.28515625" style="259" customWidth="1"/>
    <col min="10732" max="10732" width="60.28515625" style="259" customWidth="1"/>
    <col min="10733" max="10737" width="10.7109375" style="259" bestFit="1" customWidth="1"/>
    <col min="10738" max="10738" width="11.7109375" style="259" bestFit="1" customWidth="1"/>
    <col min="10739" max="10739" width="14.28515625" style="259" bestFit="1" customWidth="1"/>
    <col min="10740" max="10740" width="17.42578125" style="259" bestFit="1" customWidth="1"/>
    <col min="10741" max="10743" width="17.5703125" style="259" bestFit="1" customWidth="1"/>
    <col min="10744" max="10750" width="21" style="259" bestFit="1" customWidth="1"/>
    <col min="10751" max="10758" width="21.28515625" style="259" bestFit="1" customWidth="1"/>
    <col min="10759" max="10759" width="22.7109375" style="259" customWidth="1"/>
    <col min="10760" max="10760" width="22" style="259" customWidth="1"/>
    <col min="10761" max="10761" width="22.7109375" style="259" customWidth="1"/>
    <col min="10762" max="10767" width="21.28515625" style="259" bestFit="1" customWidth="1"/>
    <col min="10768" max="10768" width="19.5703125" style="259" customWidth="1"/>
    <col min="10769" max="10769" width="21.28515625" style="259" bestFit="1" customWidth="1"/>
    <col min="10770" max="10770" width="22.7109375" style="259" customWidth="1"/>
    <col min="10771" max="10771" width="22" style="259" customWidth="1"/>
    <col min="10772" max="10772" width="23.42578125" style="259" bestFit="1" customWidth="1"/>
    <col min="10773" max="10775" width="9.28515625" style="259"/>
    <col min="10776" max="10776" width="11.28515625" style="259" customWidth="1"/>
    <col min="10777" max="10777" width="10.28515625" style="259" customWidth="1"/>
    <col min="10778" max="10985" width="9.28515625" style="259"/>
    <col min="10986" max="10986" width="2.7109375" style="259" customWidth="1"/>
    <col min="10987" max="10987" width="13.28515625" style="259" customWidth="1"/>
    <col min="10988" max="10988" width="60.28515625" style="259" customWidth="1"/>
    <col min="10989" max="10993" width="10.7109375" style="259" bestFit="1" customWidth="1"/>
    <col min="10994" max="10994" width="11.7109375" style="259" bestFit="1" customWidth="1"/>
    <col min="10995" max="10995" width="14.28515625" style="259" bestFit="1" customWidth="1"/>
    <col min="10996" max="10996" width="17.42578125" style="259" bestFit="1" customWidth="1"/>
    <col min="10997" max="10999" width="17.5703125" style="259" bestFit="1" customWidth="1"/>
    <col min="11000" max="11006" width="21" style="259" bestFit="1" customWidth="1"/>
    <col min="11007" max="11014" width="21.28515625" style="259" bestFit="1" customWidth="1"/>
    <col min="11015" max="11015" width="22.7109375" style="259" customWidth="1"/>
    <col min="11016" max="11016" width="22" style="259" customWidth="1"/>
    <col min="11017" max="11017" width="22.7109375" style="259" customWidth="1"/>
    <col min="11018" max="11023" width="21.28515625" style="259" bestFit="1" customWidth="1"/>
    <col min="11024" max="11024" width="19.5703125" style="259" customWidth="1"/>
    <col min="11025" max="11025" width="21.28515625" style="259" bestFit="1" customWidth="1"/>
    <col min="11026" max="11026" width="22.7109375" style="259" customWidth="1"/>
    <col min="11027" max="11027" width="22" style="259" customWidth="1"/>
    <col min="11028" max="11028" width="23.42578125" style="259" bestFit="1" customWidth="1"/>
    <col min="11029" max="11031" width="9.28515625" style="259"/>
    <col min="11032" max="11032" width="11.28515625" style="259" customWidth="1"/>
    <col min="11033" max="11033" width="10.28515625" style="259" customWidth="1"/>
    <col min="11034" max="11241" width="9.28515625" style="259"/>
    <col min="11242" max="11242" width="2.7109375" style="259" customWidth="1"/>
    <col min="11243" max="11243" width="13.28515625" style="259" customWidth="1"/>
    <col min="11244" max="11244" width="60.28515625" style="259" customWidth="1"/>
    <col min="11245" max="11249" width="10.7109375" style="259" bestFit="1" customWidth="1"/>
    <col min="11250" max="11250" width="11.7109375" style="259" bestFit="1" customWidth="1"/>
    <col min="11251" max="11251" width="14.28515625" style="259" bestFit="1" customWidth="1"/>
    <col min="11252" max="11252" width="17.42578125" style="259" bestFit="1" customWidth="1"/>
    <col min="11253" max="11255" width="17.5703125" style="259" bestFit="1" customWidth="1"/>
    <col min="11256" max="11262" width="21" style="259" bestFit="1" customWidth="1"/>
    <col min="11263" max="11270" width="21.28515625" style="259" bestFit="1" customWidth="1"/>
    <col min="11271" max="11271" width="22.7109375" style="259" customWidth="1"/>
    <col min="11272" max="11272" width="22" style="259" customWidth="1"/>
    <col min="11273" max="11273" width="22.7109375" style="259" customWidth="1"/>
    <col min="11274" max="11279" width="21.28515625" style="259" bestFit="1" customWidth="1"/>
    <col min="11280" max="11280" width="19.5703125" style="259" customWidth="1"/>
    <col min="11281" max="11281" width="21.28515625" style="259" bestFit="1" customWidth="1"/>
    <col min="11282" max="11282" width="22.7109375" style="259" customWidth="1"/>
    <col min="11283" max="11283" width="22" style="259" customWidth="1"/>
    <col min="11284" max="11284" width="23.42578125" style="259" bestFit="1" customWidth="1"/>
    <col min="11285" max="11287" width="9.28515625" style="259"/>
    <col min="11288" max="11288" width="11.28515625" style="259" customWidth="1"/>
    <col min="11289" max="11289" width="10.28515625" style="259" customWidth="1"/>
    <col min="11290" max="11497" width="9.28515625" style="259"/>
    <col min="11498" max="11498" width="2.7109375" style="259" customWidth="1"/>
    <col min="11499" max="11499" width="13.28515625" style="259" customWidth="1"/>
    <col min="11500" max="11500" width="60.28515625" style="259" customWidth="1"/>
    <col min="11501" max="11505" width="10.7109375" style="259" bestFit="1" customWidth="1"/>
    <col min="11506" max="11506" width="11.7109375" style="259" bestFit="1" customWidth="1"/>
    <col min="11507" max="11507" width="14.28515625" style="259" bestFit="1" customWidth="1"/>
    <col min="11508" max="11508" width="17.42578125" style="259" bestFit="1" customWidth="1"/>
    <col min="11509" max="11511" width="17.5703125" style="259" bestFit="1" customWidth="1"/>
    <col min="11512" max="11518" width="21" style="259" bestFit="1" customWidth="1"/>
    <col min="11519" max="11526" width="21.28515625" style="259" bestFit="1" customWidth="1"/>
    <col min="11527" max="11527" width="22.7109375" style="259" customWidth="1"/>
    <col min="11528" max="11528" width="22" style="259" customWidth="1"/>
    <col min="11529" max="11529" width="22.7109375" style="259" customWidth="1"/>
    <col min="11530" max="11535" width="21.28515625" style="259" bestFit="1" customWidth="1"/>
    <col min="11536" max="11536" width="19.5703125" style="259" customWidth="1"/>
    <col min="11537" max="11537" width="21.28515625" style="259" bestFit="1" customWidth="1"/>
    <col min="11538" max="11538" width="22.7109375" style="259" customWidth="1"/>
    <col min="11539" max="11539" width="22" style="259" customWidth="1"/>
    <col min="11540" max="11540" width="23.42578125" style="259" bestFit="1" customWidth="1"/>
    <col min="11541" max="11543" width="9.28515625" style="259"/>
    <col min="11544" max="11544" width="11.28515625" style="259" customWidth="1"/>
    <col min="11545" max="11545" width="10.28515625" style="259" customWidth="1"/>
    <col min="11546" max="11753" width="9.28515625" style="259"/>
    <col min="11754" max="11754" width="2.7109375" style="259" customWidth="1"/>
    <col min="11755" max="11755" width="13.28515625" style="259" customWidth="1"/>
    <col min="11756" max="11756" width="60.28515625" style="259" customWidth="1"/>
    <col min="11757" max="11761" width="10.7109375" style="259" bestFit="1" customWidth="1"/>
    <col min="11762" max="11762" width="11.7109375" style="259" bestFit="1" customWidth="1"/>
    <col min="11763" max="11763" width="14.28515625" style="259" bestFit="1" customWidth="1"/>
    <col min="11764" max="11764" width="17.42578125" style="259" bestFit="1" customWidth="1"/>
    <col min="11765" max="11767" width="17.5703125" style="259" bestFit="1" customWidth="1"/>
    <col min="11768" max="11774" width="21" style="259" bestFit="1" customWidth="1"/>
    <col min="11775" max="11782" width="21.28515625" style="259" bestFit="1" customWidth="1"/>
    <col min="11783" max="11783" width="22.7109375" style="259" customWidth="1"/>
    <col min="11784" max="11784" width="22" style="259" customWidth="1"/>
    <col min="11785" max="11785" width="22.7109375" style="259" customWidth="1"/>
    <col min="11786" max="11791" width="21.28515625" style="259" bestFit="1" customWidth="1"/>
    <col min="11792" max="11792" width="19.5703125" style="259" customWidth="1"/>
    <col min="11793" max="11793" width="21.28515625" style="259" bestFit="1" customWidth="1"/>
    <col min="11794" max="11794" width="22.7109375" style="259" customWidth="1"/>
    <col min="11795" max="11795" width="22" style="259" customWidth="1"/>
    <col min="11796" max="11796" width="23.42578125" style="259" bestFit="1" customWidth="1"/>
    <col min="11797" max="11799" width="9.28515625" style="259"/>
    <col min="11800" max="11800" width="11.28515625" style="259" customWidth="1"/>
    <col min="11801" max="11801" width="10.28515625" style="259" customWidth="1"/>
    <col min="11802" max="12009" width="9.28515625" style="259"/>
    <col min="12010" max="12010" width="2.7109375" style="259" customWidth="1"/>
    <col min="12011" max="12011" width="13.28515625" style="259" customWidth="1"/>
    <col min="12012" max="12012" width="60.28515625" style="259" customWidth="1"/>
    <col min="12013" max="12017" width="10.7109375" style="259" bestFit="1" customWidth="1"/>
    <col min="12018" max="12018" width="11.7109375" style="259" bestFit="1" customWidth="1"/>
    <col min="12019" max="12019" width="14.28515625" style="259" bestFit="1" customWidth="1"/>
    <col min="12020" max="12020" width="17.42578125" style="259" bestFit="1" customWidth="1"/>
    <col min="12021" max="12023" width="17.5703125" style="259" bestFit="1" customWidth="1"/>
    <col min="12024" max="12030" width="21" style="259" bestFit="1" customWidth="1"/>
    <col min="12031" max="12038" width="21.28515625" style="259" bestFit="1" customWidth="1"/>
    <col min="12039" max="12039" width="22.7109375" style="259" customWidth="1"/>
    <col min="12040" max="12040" width="22" style="259" customWidth="1"/>
    <col min="12041" max="12041" width="22.7109375" style="259" customWidth="1"/>
    <col min="12042" max="12047" width="21.28515625" style="259" bestFit="1" customWidth="1"/>
    <col min="12048" max="12048" width="19.5703125" style="259" customWidth="1"/>
    <col min="12049" max="12049" width="21.28515625" style="259" bestFit="1" customWidth="1"/>
    <col min="12050" max="12050" width="22.7109375" style="259" customWidth="1"/>
    <col min="12051" max="12051" width="22" style="259" customWidth="1"/>
    <col min="12052" max="12052" width="23.42578125" style="259" bestFit="1" customWidth="1"/>
    <col min="12053" max="12055" width="9.28515625" style="259"/>
    <col min="12056" max="12056" width="11.28515625" style="259" customWidth="1"/>
    <col min="12057" max="12057" width="10.28515625" style="259" customWidth="1"/>
    <col min="12058" max="12265" width="9.28515625" style="259"/>
    <col min="12266" max="12266" width="2.7109375" style="259" customWidth="1"/>
    <col min="12267" max="12267" width="13.28515625" style="259" customWidth="1"/>
    <col min="12268" max="12268" width="60.28515625" style="259" customWidth="1"/>
    <col min="12269" max="12273" width="10.7109375" style="259" bestFit="1" customWidth="1"/>
    <col min="12274" max="12274" width="11.7109375" style="259" bestFit="1" customWidth="1"/>
    <col min="12275" max="12275" width="14.28515625" style="259" bestFit="1" customWidth="1"/>
    <col min="12276" max="12276" width="17.42578125" style="259" bestFit="1" customWidth="1"/>
    <col min="12277" max="12279" width="17.5703125" style="259" bestFit="1" customWidth="1"/>
    <col min="12280" max="12286" width="21" style="259" bestFit="1" customWidth="1"/>
    <col min="12287" max="12294" width="21.28515625" style="259" bestFit="1" customWidth="1"/>
    <col min="12295" max="12295" width="22.7109375" style="259" customWidth="1"/>
    <col min="12296" max="12296" width="22" style="259" customWidth="1"/>
    <col min="12297" max="12297" width="22.7109375" style="259" customWidth="1"/>
    <col min="12298" max="12303" width="21.28515625" style="259" bestFit="1" customWidth="1"/>
    <col min="12304" max="12304" width="19.5703125" style="259" customWidth="1"/>
    <col min="12305" max="12305" width="21.28515625" style="259" bestFit="1" customWidth="1"/>
    <col min="12306" max="12306" width="22.7109375" style="259" customWidth="1"/>
    <col min="12307" max="12307" width="22" style="259" customWidth="1"/>
    <col min="12308" max="12308" width="23.42578125" style="259" bestFit="1" customWidth="1"/>
    <col min="12309" max="12311" width="9.28515625" style="259"/>
    <col min="12312" max="12312" width="11.28515625" style="259" customWidth="1"/>
    <col min="12313" max="12313" width="10.28515625" style="259" customWidth="1"/>
    <col min="12314" max="12521" width="9.28515625" style="259"/>
    <col min="12522" max="12522" width="2.7109375" style="259" customWidth="1"/>
    <col min="12523" max="12523" width="13.28515625" style="259" customWidth="1"/>
    <col min="12524" max="12524" width="60.28515625" style="259" customWidth="1"/>
    <col min="12525" max="12529" width="10.7109375" style="259" bestFit="1" customWidth="1"/>
    <col min="12530" max="12530" width="11.7109375" style="259" bestFit="1" customWidth="1"/>
    <col min="12531" max="12531" width="14.28515625" style="259" bestFit="1" customWidth="1"/>
    <col min="12532" max="12532" width="17.42578125" style="259" bestFit="1" customWidth="1"/>
    <col min="12533" max="12535" width="17.5703125" style="259" bestFit="1" customWidth="1"/>
    <col min="12536" max="12542" width="21" style="259" bestFit="1" customWidth="1"/>
    <col min="12543" max="12550" width="21.28515625" style="259" bestFit="1" customWidth="1"/>
    <col min="12551" max="12551" width="22.7109375" style="259" customWidth="1"/>
    <col min="12552" max="12552" width="22" style="259" customWidth="1"/>
    <col min="12553" max="12553" width="22.7109375" style="259" customWidth="1"/>
    <col min="12554" max="12559" width="21.28515625" style="259" bestFit="1" customWidth="1"/>
    <col min="12560" max="12560" width="19.5703125" style="259" customWidth="1"/>
    <col min="12561" max="12561" width="21.28515625" style="259" bestFit="1" customWidth="1"/>
    <col min="12562" max="12562" width="22.7109375" style="259" customWidth="1"/>
    <col min="12563" max="12563" width="22" style="259" customWidth="1"/>
    <col min="12564" max="12564" width="23.42578125" style="259" bestFit="1" customWidth="1"/>
    <col min="12565" max="12567" width="9.28515625" style="259"/>
    <col min="12568" max="12568" width="11.28515625" style="259" customWidth="1"/>
    <col min="12569" max="12569" width="10.28515625" style="259" customWidth="1"/>
    <col min="12570" max="12777" width="9.28515625" style="259"/>
    <col min="12778" max="12778" width="2.7109375" style="259" customWidth="1"/>
    <col min="12779" max="12779" width="13.28515625" style="259" customWidth="1"/>
    <col min="12780" max="12780" width="60.28515625" style="259" customWidth="1"/>
    <col min="12781" max="12785" width="10.7109375" style="259" bestFit="1" customWidth="1"/>
    <col min="12786" max="12786" width="11.7109375" style="259" bestFit="1" customWidth="1"/>
    <col min="12787" max="12787" width="14.28515625" style="259" bestFit="1" customWidth="1"/>
    <col min="12788" max="12788" width="17.42578125" style="259" bestFit="1" customWidth="1"/>
    <col min="12789" max="12791" width="17.5703125" style="259" bestFit="1" customWidth="1"/>
    <col min="12792" max="12798" width="21" style="259" bestFit="1" customWidth="1"/>
    <col min="12799" max="12806" width="21.28515625" style="259" bestFit="1" customWidth="1"/>
    <col min="12807" max="12807" width="22.7109375" style="259" customWidth="1"/>
    <col min="12808" max="12808" width="22" style="259" customWidth="1"/>
    <col min="12809" max="12809" width="22.7109375" style="259" customWidth="1"/>
    <col min="12810" max="12815" width="21.28515625" style="259" bestFit="1" customWidth="1"/>
    <col min="12816" max="12816" width="19.5703125" style="259" customWidth="1"/>
    <col min="12817" max="12817" width="21.28515625" style="259" bestFit="1" customWidth="1"/>
    <col min="12818" max="12818" width="22.7109375" style="259" customWidth="1"/>
    <col min="12819" max="12819" width="22" style="259" customWidth="1"/>
    <col min="12820" max="12820" width="23.42578125" style="259" bestFit="1" customWidth="1"/>
    <col min="12821" max="12823" width="9.28515625" style="259"/>
    <col min="12824" max="12824" width="11.28515625" style="259" customWidth="1"/>
    <col min="12825" max="12825" width="10.28515625" style="259" customWidth="1"/>
    <col min="12826" max="13033" width="9.28515625" style="259"/>
    <col min="13034" max="13034" width="2.7109375" style="259" customWidth="1"/>
    <col min="13035" max="13035" width="13.28515625" style="259" customWidth="1"/>
    <col min="13036" max="13036" width="60.28515625" style="259" customWidth="1"/>
    <col min="13037" max="13041" width="10.7109375" style="259" bestFit="1" customWidth="1"/>
    <col min="13042" max="13042" width="11.7109375" style="259" bestFit="1" customWidth="1"/>
    <col min="13043" max="13043" width="14.28515625" style="259" bestFit="1" customWidth="1"/>
    <col min="13044" max="13044" width="17.42578125" style="259" bestFit="1" customWidth="1"/>
    <col min="13045" max="13047" width="17.5703125" style="259" bestFit="1" customWidth="1"/>
    <col min="13048" max="13054" width="21" style="259" bestFit="1" customWidth="1"/>
    <col min="13055" max="13062" width="21.28515625" style="259" bestFit="1" customWidth="1"/>
    <col min="13063" max="13063" width="22.7109375" style="259" customWidth="1"/>
    <col min="13064" max="13064" width="22" style="259" customWidth="1"/>
    <col min="13065" max="13065" width="22.7109375" style="259" customWidth="1"/>
    <col min="13066" max="13071" width="21.28515625" style="259" bestFit="1" customWidth="1"/>
    <col min="13072" max="13072" width="19.5703125" style="259" customWidth="1"/>
    <col min="13073" max="13073" width="21.28515625" style="259" bestFit="1" customWidth="1"/>
    <col min="13074" max="13074" width="22.7109375" style="259" customWidth="1"/>
    <col min="13075" max="13075" width="22" style="259" customWidth="1"/>
    <col min="13076" max="13076" width="23.42578125" style="259" bestFit="1" customWidth="1"/>
    <col min="13077" max="13079" width="9.28515625" style="259"/>
    <col min="13080" max="13080" width="11.28515625" style="259" customWidth="1"/>
    <col min="13081" max="13081" width="10.28515625" style="259" customWidth="1"/>
    <col min="13082" max="13289" width="9.28515625" style="259"/>
    <col min="13290" max="13290" width="2.7109375" style="259" customWidth="1"/>
    <col min="13291" max="13291" width="13.28515625" style="259" customWidth="1"/>
    <col min="13292" max="13292" width="60.28515625" style="259" customWidth="1"/>
    <col min="13293" max="13297" width="10.7109375" style="259" bestFit="1" customWidth="1"/>
    <col min="13298" max="13298" width="11.7109375" style="259" bestFit="1" customWidth="1"/>
    <col min="13299" max="13299" width="14.28515625" style="259" bestFit="1" customWidth="1"/>
    <col min="13300" max="13300" width="17.42578125" style="259" bestFit="1" customWidth="1"/>
    <col min="13301" max="13303" width="17.5703125" style="259" bestFit="1" customWidth="1"/>
    <col min="13304" max="13310" width="21" style="259" bestFit="1" customWidth="1"/>
    <col min="13311" max="13318" width="21.28515625" style="259" bestFit="1" customWidth="1"/>
    <col min="13319" max="13319" width="22.7109375" style="259" customWidth="1"/>
    <col min="13320" max="13320" width="22" style="259" customWidth="1"/>
    <col min="13321" max="13321" width="22.7109375" style="259" customWidth="1"/>
    <col min="13322" max="13327" width="21.28515625" style="259" bestFit="1" customWidth="1"/>
    <col min="13328" max="13328" width="19.5703125" style="259" customWidth="1"/>
    <col min="13329" max="13329" width="21.28515625" style="259" bestFit="1" customWidth="1"/>
    <col min="13330" max="13330" width="22.7109375" style="259" customWidth="1"/>
    <col min="13331" max="13331" width="22" style="259" customWidth="1"/>
    <col min="13332" max="13332" width="23.42578125" style="259" bestFit="1" customWidth="1"/>
    <col min="13333" max="13335" width="9.28515625" style="259"/>
    <col min="13336" max="13336" width="11.28515625" style="259" customWidth="1"/>
    <col min="13337" max="13337" width="10.28515625" style="259" customWidth="1"/>
    <col min="13338" max="13545" width="9.28515625" style="259"/>
    <col min="13546" max="13546" width="2.7109375" style="259" customWidth="1"/>
    <col min="13547" max="13547" width="13.28515625" style="259" customWidth="1"/>
    <col min="13548" max="13548" width="60.28515625" style="259" customWidth="1"/>
    <col min="13549" max="13553" width="10.7109375" style="259" bestFit="1" customWidth="1"/>
    <col min="13554" max="13554" width="11.7109375" style="259" bestFit="1" customWidth="1"/>
    <col min="13555" max="13555" width="14.28515625" style="259" bestFit="1" customWidth="1"/>
    <col min="13556" max="13556" width="17.42578125" style="259" bestFit="1" customWidth="1"/>
    <col min="13557" max="13559" width="17.5703125" style="259" bestFit="1" customWidth="1"/>
    <col min="13560" max="13566" width="21" style="259" bestFit="1" customWidth="1"/>
    <col min="13567" max="13574" width="21.28515625" style="259" bestFit="1" customWidth="1"/>
    <col min="13575" max="13575" width="22.7109375" style="259" customWidth="1"/>
    <col min="13576" max="13576" width="22" style="259" customWidth="1"/>
    <col min="13577" max="13577" width="22.7109375" style="259" customWidth="1"/>
    <col min="13578" max="13583" width="21.28515625" style="259" bestFit="1" customWidth="1"/>
    <col min="13584" max="13584" width="19.5703125" style="259" customWidth="1"/>
    <col min="13585" max="13585" width="21.28515625" style="259" bestFit="1" customWidth="1"/>
    <col min="13586" max="13586" width="22.7109375" style="259" customWidth="1"/>
    <col min="13587" max="13587" width="22" style="259" customWidth="1"/>
    <col min="13588" max="13588" width="23.42578125" style="259" bestFit="1" customWidth="1"/>
    <col min="13589" max="13591" width="9.28515625" style="259"/>
    <col min="13592" max="13592" width="11.28515625" style="259" customWidth="1"/>
    <col min="13593" max="13593" width="10.28515625" style="259" customWidth="1"/>
    <col min="13594" max="13801" width="9.28515625" style="259"/>
    <col min="13802" max="13802" width="2.7109375" style="259" customWidth="1"/>
    <col min="13803" max="13803" width="13.28515625" style="259" customWidth="1"/>
    <col min="13804" max="13804" width="60.28515625" style="259" customWidth="1"/>
    <col min="13805" max="13809" width="10.7109375" style="259" bestFit="1" customWidth="1"/>
    <col min="13810" max="13810" width="11.7109375" style="259" bestFit="1" customWidth="1"/>
    <col min="13811" max="13811" width="14.28515625" style="259" bestFit="1" customWidth="1"/>
    <col min="13812" max="13812" width="17.42578125" style="259" bestFit="1" customWidth="1"/>
    <col min="13813" max="13815" width="17.5703125" style="259" bestFit="1" customWidth="1"/>
    <col min="13816" max="13822" width="21" style="259" bestFit="1" customWidth="1"/>
    <col min="13823" max="13830" width="21.28515625" style="259" bestFit="1" customWidth="1"/>
    <col min="13831" max="13831" width="22.7109375" style="259" customWidth="1"/>
    <col min="13832" max="13832" width="22" style="259" customWidth="1"/>
    <col min="13833" max="13833" width="22.7109375" style="259" customWidth="1"/>
    <col min="13834" max="13839" width="21.28515625" style="259" bestFit="1" customWidth="1"/>
    <col min="13840" max="13840" width="19.5703125" style="259" customWidth="1"/>
    <col min="13841" max="13841" width="21.28515625" style="259" bestFit="1" customWidth="1"/>
    <col min="13842" max="13842" width="22.7109375" style="259" customWidth="1"/>
    <col min="13843" max="13843" width="22" style="259" customWidth="1"/>
    <col min="13844" max="13844" width="23.42578125" style="259" bestFit="1" customWidth="1"/>
    <col min="13845" max="13847" width="9.28515625" style="259"/>
    <col min="13848" max="13848" width="11.28515625" style="259" customWidth="1"/>
    <col min="13849" max="13849" width="10.28515625" style="259" customWidth="1"/>
    <col min="13850" max="14057" width="9.28515625" style="259"/>
    <col min="14058" max="14058" width="2.7109375" style="259" customWidth="1"/>
    <col min="14059" max="14059" width="13.28515625" style="259" customWidth="1"/>
    <col min="14060" max="14060" width="60.28515625" style="259" customWidth="1"/>
    <col min="14061" max="14065" width="10.7109375" style="259" bestFit="1" customWidth="1"/>
    <col min="14066" max="14066" width="11.7109375" style="259" bestFit="1" customWidth="1"/>
    <col min="14067" max="14067" width="14.28515625" style="259" bestFit="1" customWidth="1"/>
    <col min="14068" max="14068" width="17.42578125" style="259" bestFit="1" customWidth="1"/>
    <col min="14069" max="14071" width="17.5703125" style="259" bestFit="1" customWidth="1"/>
    <col min="14072" max="14078" width="21" style="259" bestFit="1" customWidth="1"/>
    <col min="14079" max="14086" width="21.28515625" style="259" bestFit="1" customWidth="1"/>
    <col min="14087" max="14087" width="22.7109375" style="259" customWidth="1"/>
    <col min="14088" max="14088" width="22" style="259" customWidth="1"/>
    <col min="14089" max="14089" width="22.7109375" style="259" customWidth="1"/>
    <col min="14090" max="14095" width="21.28515625" style="259" bestFit="1" customWidth="1"/>
    <col min="14096" max="14096" width="19.5703125" style="259" customWidth="1"/>
    <col min="14097" max="14097" width="21.28515625" style="259" bestFit="1" customWidth="1"/>
    <col min="14098" max="14098" width="22.7109375" style="259" customWidth="1"/>
    <col min="14099" max="14099" width="22" style="259" customWidth="1"/>
    <col min="14100" max="14100" width="23.42578125" style="259" bestFit="1" customWidth="1"/>
    <col min="14101" max="14103" width="9.28515625" style="259"/>
    <col min="14104" max="14104" width="11.28515625" style="259" customWidth="1"/>
    <col min="14105" max="14105" width="10.28515625" style="259" customWidth="1"/>
    <col min="14106" max="14313" width="9.28515625" style="259"/>
    <col min="14314" max="14314" width="2.7109375" style="259" customWidth="1"/>
    <col min="14315" max="14315" width="13.28515625" style="259" customWidth="1"/>
    <col min="14316" max="14316" width="60.28515625" style="259" customWidth="1"/>
    <col min="14317" max="14321" width="10.7109375" style="259" bestFit="1" customWidth="1"/>
    <col min="14322" max="14322" width="11.7109375" style="259" bestFit="1" customWidth="1"/>
    <col min="14323" max="14323" width="14.28515625" style="259" bestFit="1" customWidth="1"/>
    <col min="14324" max="14324" width="17.42578125" style="259" bestFit="1" customWidth="1"/>
    <col min="14325" max="14327" width="17.5703125" style="259" bestFit="1" customWidth="1"/>
    <col min="14328" max="14334" width="21" style="259" bestFit="1" customWidth="1"/>
    <col min="14335" max="14342" width="21.28515625" style="259" bestFit="1" customWidth="1"/>
    <col min="14343" max="14343" width="22.7109375" style="259" customWidth="1"/>
    <col min="14344" max="14344" width="22" style="259" customWidth="1"/>
    <col min="14345" max="14345" width="22.7109375" style="259" customWidth="1"/>
    <col min="14346" max="14351" width="21.28515625" style="259" bestFit="1" customWidth="1"/>
    <col min="14352" max="14352" width="19.5703125" style="259" customWidth="1"/>
    <col min="14353" max="14353" width="21.28515625" style="259" bestFit="1" customWidth="1"/>
    <col min="14354" max="14354" width="22.7109375" style="259" customWidth="1"/>
    <col min="14355" max="14355" width="22" style="259" customWidth="1"/>
    <col min="14356" max="14356" width="23.42578125" style="259" bestFit="1" customWidth="1"/>
    <col min="14357" max="14359" width="9.28515625" style="259"/>
    <col min="14360" max="14360" width="11.28515625" style="259" customWidth="1"/>
    <col min="14361" max="14361" width="10.28515625" style="259" customWidth="1"/>
    <col min="14362" max="14569" width="9.28515625" style="259"/>
    <col min="14570" max="14570" width="2.7109375" style="259" customWidth="1"/>
    <col min="14571" max="14571" width="13.28515625" style="259" customWidth="1"/>
    <col min="14572" max="14572" width="60.28515625" style="259" customWidth="1"/>
    <col min="14573" max="14577" width="10.7109375" style="259" bestFit="1" customWidth="1"/>
    <col min="14578" max="14578" width="11.7109375" style="259" bestFit="1" customWidth="1"/>
    <col min="14579" max="14579" width="14.28515625" style="259" bestFit="1" customWidth="1"/>
    <col min="14580" max="14580" width="17.42578125" style="259" bestFit="1" customWidth="1"/>
    <col min="14581" max="14583" width="17.5703125" style="259" bestFit="1" customWidth="1"/>
    <col min="14584" max="14590" width="21" style="259" bestFit="1" customWidth="1"/>
    <col min="14591" max="14598" width="21.28515625" style="259" bestFit="1" customWidth="1"/>
    <col min="14599" max="14599" width="22.7109375" style="259" customWidth="1"/>
    <col min="14600" max="14600" width="22" style="259" customWidth="1"/>
    <col min="14601" max="14601" width="22.7109375" style="259" customWidth="1"/>
    <col min="14602" max="14607" width="21.28515625" style="259" bestFit="1" customWidth="1"/>
    <col min="14608" max="14608" width="19.5703125" style="259" customWidth="1"/>
    <col min="14609" max="14609" width="21.28515625" style="259" bestFit="1" customWidth="1"/>
    <col min="14610" max="14610" width="22.7109375" style="259" customWidth="1"/>
    <col min="14611" max="14611" width="22" style="259" customWidth="1"/>
    <col min="14612" max="14612" width="23.42578125" style="259" bestFit="1" customWidth="1"/>
    <col min="14613" max="14615" width="9.28515625" style="259"/>
    <col min="14616" max="14616" width="11.28515625" style="259" customWidth="1"/>
    <col min="14617" max="14617" width="10.28515625" style="259" customWidth="1"/>
    <col min="14618" max="14825" width="9.28515625" style="259"/>
    <col min="14826" max="14826" width="2.7109375" style="259" customWidth="1"/>
    <col min="14827" max="14827" width="13.28515625" style="259" customWidth="1"/>
    <col min="14828" max="14828" width="60.28515625" style="259" customWidth="1"/>
    <col min="14829" max="14833" width="10.7109375" style="259" bestFit="1" customWidth="1"/>
    <col min="14834" max="14834" width="11.7109375" style="259" bestFit="1" customWidth="1"/>
    <col min="14835" max="14835" width="14.28515625" style="259" bestFit="1" customWidth="1"/>
    <col min="14836" max="14836" width="17.42578125" style="259" bestFit="1" customWidth="1"/>
    <col min="14837" max="14839" width="17.5703125" style="259" bestFit="1" customWidth="1"/>
    <col min="14840" max="14846" width="21" style="259" bestFit="1" customWidth="1"/>
    <col min="14847" max="14854" width="21.28515625" style="259" bestFit="1" customWidth="1"/>
    <col min="14855" max="14855" width="22.7109375" style="259" customWidth="1"/>
    <col min="14856" max="14856" width="22" style="259" customWidth="1"/>
    <col min="14857" max="14857" width="22.7109375" style="259" customWidth="1"/>
    <col min="14858" max="14863" width="21.28515625" style="259" bestFit="1" customWidth="1"/>
    <col min="14864" max="14864" width="19.5703125" style="259" customWidth="1"/>
    <col min="14865" max="14865" width="21.28515625" style="259" bestFit="1" customWidth="1"/>
    <col min="14866" max="14866" width="22.7109375" style="259" customWidth="1"/>
    <col min="14867" max="14867" width="22" style="259" customWidth="1"/>
    <col min="14868" max="14868" width="23.42578125" style="259" bestFit="1" customWidth="1"/>
    <col min="14869" max="14871" width="9.28515625" style="259"/>
    <col min="14872" max="14872" width="11.28515625" style="259" customWidth="1"/>
    <col min="14873" max="14873" width="10.28515625" style="259" customWidth="1"/>
    <col min="14874" max="15081" width="9.28515625" style="259"/>
    <col min="15082" max="15082" width="2.7109375" style="259" customWidth="1"/>
    <col min="15083" max="15083" width="13.28515625" style="259" customWidth="1"/>
    <col min="15084" max="15084" width="60.28515625" style="259" customWidth="1"/>
    <col min="15085" max="15089" width="10.7109375" style="259" bestFit="1" customWidth="1"/>
    <col min="15090" max="15090" width="11.7109375" style="259" bestFit="1" customWidth="1"/>
    <col min="15091" max="15091" width="14.28515625" style="259" bestFit="1" customWidth="1"/>
    <col min="15092" max="15092" width="17.42578125" style="259" bestFit="1" customWidth="1"/>
    <col min="15093" max="15095" width="17.5703125" style="259" bestFit="1" customWidth="1"/>
    <col min="15096" max="15102" width="21" style="259" bestFit="1" customWidth="1"/>
    <col min="15103" max="15110" width="21.28515625" style="259" bestFit="1" customWidth="1"/>
    <col min="15111" max="15111" width="22.7109375" style="259" customWidth="1"/>
    <col min="15112" max="15112" width="22" style="259" customWidth="1"/>
    <col min="15113" max="15113" width="22.7109375" style="259" customWidth="1"/>
    <col min="15114" max="15119" width="21.28515625" style="259" bestFit="1" customWidth="1"/>
    <col min="15120" max="15120" width="19.5703125" style="259" customWidth="1"/>
    <col min="15121" max="15121" width="21.28515625" style="259" bestFit="1" customWidth="1"/>
    <col min="15122" max="15122" width="22.7109375" style="259" customWidth="1"/>
    <col min="15123" max="15123" width="22" style="259" customWidth="1"/>
    <col min="15124" max="15124" width="23.42578125" style="259" bestFit="1" customWidth="1"/>
    <col min="15125" max="15127" width="9.28515625" style="259"/>
    <col min="15128" max="15128" width="11.28515625" style="259" customWidth="1"/>
    <col min="15129" max="15129" width="10.28515625" style="259" customWidth="1"/>
    <col min="15130" max="15337" width="9.28515625" style="259"/>
    <col min="15338" max="15338" width="2.7109375" style="259" customWidth="1"/>
    <col min="15339" max="15339" width="13.28515625" style="259" customWidth="1"/>
    <col min="15340" max="15340" width="60.28515625" style="259" customWidth="1"/>
    <col min="15341" max="15345" width="10.7109375" style="259" bestFit="1" customWidth="1"/>
    <col min="15346" max="15346" width="11.7109375" style="259" bestFit="1" customWidth="1"/>
    <col min="15347" max="15347" width="14.28515625" style="259" bestFit="1" customWidth="1"/>
    <col min="15348" max="15348" width="17.42578125" style="259" bestFit="1" customWidth="1"/>
    <col min="15349" max="15351" width="17.5703125" style="259" bestFit="1" customWidth="1"/>
    <col min="15352" max="15358" width="21" style="259" bestFit="1" customWidth="1"/>
    <col min="15359" max="15366" width="21.28515625" style="259" bestFit="1" customWidth="1"/>
    <col min="15367" max="15367" width="22.7109375" style="259" customWidth="1"/>
    <col min="15368" max="15368" width="22" style="259" customWidth="1"/>
    <col min="15369" max="15369" width="22.7109375" style="259" customWidth="1"/>
    <col min="15370" max="15375" width="21.28515625" style="259" bestFit="1" customWidth="1"/>
    <col min="15376" max="15376" width="19.5703125" style="259" customWidth="1"/>
    <col min="15377" max="15377" width="21.28515625" style="259" bestFit="1" customWidth="1"/>
    <col min="15378" max="15378" width="22.7109375" style="259" customWidth="1"/>
    <col min="15379" max="15379" width="22" style="259" customWidth="1"/>
    <col min="15380" max="15380" width="23.42578125" style="259" bestFit="1" customWidth="1"/>
    <col min="15381" max="15383" width="9.28515625" style="259"/>
    <col min="15384" max="15384" width="11.28515625" style="259" customWidth="1"/>
    <col min="15385" max="15385" width="10.28515625" style="259" customWidth="1"/>
    <col min="15386" max="15593" width="9.28515625" style="259"/>
    <col min="15594" max="15594" width="2.7109375" style="259" customWidth="1"/>
    <col min="15595" max="15595" width="13.28515625" style="259" customWidth="1"/>
    <col min="15596" max="15596" width="60.28515625" style="259" customWidth="1"/>
    <col min="15597" max="15601" width="10.7109375" style="259" bestFit="1" customWidth="1"/>
    <col min="15602" max="15602" width="11.7109375" style="259" bestFit="1" customWidth="1"/>
    <col min="15603" max="15603" width="14.28515625" style="259" bestFit="1" customWidth="1"/>
    <col min="15604" max="15604" width="17.42578125" style="259" bestFit="1" customWidth="1"/>
    <col min="15605" max="15607" width="17.5703125" style="259" bestFit="1" customWidth="1"/>
    <col min="15608" max="15614" width="21" style="259" bestFit="1" customWidth="1"/>
    <col min="15615" max="15622" width="21.28515625" style="259" bestFit="1" customWidth="1"/>
    <col min="15623" max="15623" width="22.7109375" style="259" customWidth="1"/>
    <col min="15624" max="15624" width="22" style="259" customWidth="1"/>
    <col min="15625" max="15625" width="22.7109375" style="259" customWidth="1"/>
    <col min="15626" max="15631" width="21.28515625" style="259" bestFit="1" customWidth="1"/>
    <col min="15632" max="15632" width="19.5703125" style="259" customWidth="1"/>
    <col min="15633" max="15633" width="21.28515625" style="259" bestFit="1" customWidth="1"/>
    <col min="15634" max="15634" width="22.7109375" style="259" customWidth="1"/>
    <col min="15635" max="15635" width="22" style="259" customWidth="1"/>
    <col min="15636" max="15636" width="23.42578125" style="259" bestFit="1" customWidth="1"/>
    <col min="15637" max="15639" width="9.28515625" style="259"/>
    <col min="15640" max="15640" width="11.28515625" style="259" customWidth="1"/>
    <col min="15641" max="15641" width="10.28515625" style="259" customWidth="1"/>
    <col min="15642" max="15849" width="9.28515625" style="259"/>
    <col min="15850" max="15850" width="2.7109375" style="259" customWidth="1"/>
    <col min="15851" max="15851" width="13.28515625" style="259" customWidth="1"/>
    <col min="15852" max="15852" width="60.28515625" style="259" customWidth="1"/>
    <col min="15853" max="15857" width="10.7109375" style="259" bestFit="1" customWidth="1"/>
    <col min="15858" max="15858" width="11.7109375" style="259" bestFit="1" customWidth="1"/>
    <col min="15859" max="15859" width="14.28515625" style="259" bestFit="1" customWidth="1"/>
    <col min="15860" max="15860" width="17.42578125" style="259" bestFit="1" customWidth="1"/>
    <col min="15861" max="15863" width="17.5703125" style="259" bestFit="1" customWidth="1"/>
    <col min="15864" max="15870" width="21" style="259" bestFit="1" customWidth="1"/>
    <col min="15871" max="15878" width="21.28515625" style="259" bestFit="1" customWidth="1"/>
    <col min="15879" max="15879" width="22.7109375" style="259" customWidth="1"/>
    <col min="15880" max="15880" width="22" style="259" customWidth="1"/>
    <col min="15881" max="15881" width="22.7109375" style="259" customWidth="1"/>
    <col min="15882" max="15887" width="21.28515625" style="259" bestFit="1" customWidth="1"/>
    <col min="15888" max="15888" width="19.5703125" style="259" customWidth="1"/>
    <col min="15889" max="15889" width="21.28515625" style="259" bestFit="1" customWidth="1"/>
    <col min="15890" max="15890" width="22.7109375" style="259" customWidth="1"/>
    <col min="15891" max="15891" width="22" style="259" customWidth="1"/>
    <col min="15892" max="15892" width="23.42578125" style="259" bestFit="1" customWidth="1"/>
    <col min="15893" max="15895" width="9.28515625" style="259"/>
    <col min="15896" max="15896" width="11.28515625" style="259" customWidth="1"/>
    <col min="15897" max="15897" width="10.28515625" style="259" customWidth="1"/>
    <col min="15898" max="16105" width="9.28515625" style="259"/>
    <col min="16106" max="16106" width="2.7109375" style="259" customWidth="1"/>
    <col min="16107" max="16107" width="13.28515625" style="259" customWidth="1"/>
    <col min="16108" max="16108" width="60.28515625" style="259" customWidth="1"/>
    <col min="16109" max="16113" width="10.7109375" style="259" bestFit="1" customWidth="1"/>
    <col min="16114" max="16114" width="11.7109375" style="259" bestFit="1" customWidth="1"/>
    <col min="16115" max="16115" width="14.28515625" style="259" bestFit="1" customWidth="1"/>
    <col min="16116" max="16116" width="17.42578125" style="259" bestFit="1" customWidth="1"/>
    <col min="16117" max="16119" width="17.5703125" style="259" bestFit="1" customWidth="1"/>
    <col min="16120" max="16126" width="21" style="259" bestFit="1" customWidth="1"/>
    <col min="16127" max="16134" width="21.28515625" style="259" bestFit="1" customWidth="1"/>
    <col min="16135" max="16135" width="22.7109375" style="259" customWidth="1"/>
    <col min="16136" max="16136" width="22" style="259" customWidth="1"/>
    <col min="16137" max="16137" width="22.7109375" style="259" customWidth="1"/>
    <col min="16138" max="16143" width="21.28515625" style="259" bestFit="1" customWidth="1"/>
    <col min="16144" max="16144" width="19.5703125" style="259" customWidth="1"/>
    <col min="16145" max="16145" width="21.28515625" style="259" bestFit="1" customWidth="1"/>
    <col min="16146" max="16146" width="22.7109375" style="259" customWidth="1"/>
    <col min="16147" max="16147" width="22" style="259" customWidth="1"/>
    <col min="16148" max="16148" width="23.42578125" style="259" bestFit="1" customWidth="1"/>
    <col min="16149" max="16151" width="9.28515625" style="259"/>
    <col min="16152" max="16152" width="11.28515625" style="259" customWidth="1"/>
    <col min="16153" max="16153" width="10.28515625" style="259" customWidth="1"/>
    <col min="16154" max="16384" width="9.28515625" style="259"/>
  </cols>
  <sheetData>
    <row r="1" spans="2:26">
      <c r="B1" s="258"/>
    </row>
    <row r="2" spans="2:26">
      <c r="B2" s="260"/>
      <c r="C2" s="260"/>
      <c r="D2" s="260"/>
      <c r="E2" s="261"/>
      <c r="F2" s="261"/>
      <c r="G2" s="261"/>
      <c r="H2" s="261"/>
      <c r="I2" s="261"/>
      <c r="J2" s="261"/>
      <c r="K2" s="261"/>
      <c r="L2" s="311" t="s">
        <v>787</v>
      </c>
      <c r="M2" s="261"/>
      <c r="N2" s="261"/>
      <c r="O2" s="261"/>
      <c r="P2" s="260"/>
      <c r="Q2" s="261"/>
      <c r="R2" s="261"/>
      <c r="S2" s="261"/>
      <c r="T2" s="261"/>
      <c r="U2" s="261"/>
      <c r="V2" s="261"/>
      <c r="W2" s="261"/>
      <c r="X2" s="261"/>
      <c r="Y2" s="261"/>
      <c r="Z2" s="261"/>
    </row>
    <row r="3" spans="2:26">
      <c r="B3" s="262"/>
      <c r="C3" s="263"/>
      <c r="E3" s="262"/>
      <c r="F3" s="262"/>
      <c r="G3" s="262"/>
      <c r="H3" s="262"/>
      <c r="I3" s="262"/>
      <c r="J3" s="262"/>
      <c r="K3" s="262"/>
      <c r="L3" s="315" t="s">
        <v>788</v>
      </c>
      <c r="M3" s="262"/>
      <c r="N3" s="262"/>
      <c r="O3" s="262"/>
      <c r="P3" s="262"/>
      <c r="Q3" s="262"/>
      <c r="R3" s="262"/>
      <c r="S3" s="262"/>
      <c r="T3" s="262"/>
      <c r="U3" s="262"/>
      <c r="V3" s="262"/>
      <c r="W3" s="262"/>
      <c r="X3" s="263"/>
      <c r="Y3" s="263"/>
      <c r="Z3" s="263"/>
    </row>
    <row r="4" spans="2:26">
      <c r="B4" s="260"/>
      <c r="C4" s="260"/>
      <c r="D4" s="260"/>
      <c r="E4" s="264"/>
      <c r="F4" s="264"/>
      <c r="G4" s="264"/>
      <c r="H4" s="264"/>
      <c r="I4" s="264"/>
      <c r="J4" s="264"/>
      <c r="K4" s="264"/>
      <c r="L4" s="265" t="s">
        <v>905</v>
      </c>
      <c r="M4" s="264"/>
      <c r="N4" s="264"/>
      <c r="O4" s="264"/>
      <c r="P4" s="260"/>
      <c r="Q4" s="264"/>
      <c r="R4" s="264"/>
      <c r="S4" s="264"/>
      <c r="T4" s="264"/>
      <c r="U4" s="264"/>
      <c r="V4" s="264"/>
      <c r="W4" s="264"/>
      <c r="X4" s="264"/>
      <c r="Y4" s="264"/>
      <c r="Z4" s="264"/>
    </row>
    <row r="5" spans="2:26">
      <c r="B5" s="266"/>
      <c r="C5" s="266"/>
      <c r="D5" s="266"/>
      <c r="E5" s="264"/>
      <c r="F5" s="264"/>
      <c r="G5" s="264"/>
      <c r="H5" s="264"/>
      <c r="I5" s="264"/>
      <c r="J5" s="264"/>
      <c r="K5" s="264"/>
      <c r="L5" s="264"/>
      <c r="M5" s="264"/>
      <c r="N5" s="264"/>
      <c r="O5" s="264"/>
      <c r="P5" s="264"/>
      <c r="Q5" s="264"/>
      <c r="R5" s="264"/>
      <c r="S5" s="264"/>
      <c r="T5" s="264"/>
      <c r="V5" s="264"/>
      <c r="W5" s="264"/>
      <c r="X5" s="264"/>
      <c r="Y5" s="264"/>
      <c r="Z5" s="264"/>
    </row>
    <row r="6" spans="2:26">
      <c r="B6" s="1171" t="s">
        <v>906</v>
      </c>
      <c r="C6" s="267" t="s">
        <v>644</v>
      </c>
      <c r="D6" s="1174" t="s">
        <v>907</v>
      </c>
      <c r="E6" s="1174"/>
      <c r="F6" s="1174"/>
      <c r="G6" s="1174"/>
      <c r="H6" s="1174" t="s">
        <v>907</v>
      </c>
      <c r="I6" s="1174"/>
      <c r="J6" s="1174"/>
      <c r="K6" s="1174"/>
      <c r="L6" s="1174" t="s">
        <v>908</v>
      </c>
      <c r="M6" s="1174"/>
      <c r="N6" s="1174"/>
      <c r="O6" s="1174"/>
      <c r="P6" s="1174" t="s">
        <v>909</v>
      </c>
      <c r="Q6" s="1174"/>
      <c r="R6" s="1174"/>
      <c r="S6" s="1174"/>
      <c r="T6" s="268"/>
      <c r="U6" s="264"/>
      <c r="V6" s="264"/>
      <c r="W6" s="264"/>
    </row>
    <row r="7" spans="2:26">
      <c r="B7" s="1172"/>
      <c r="C7" s="269" t="s">
        <v>910</v>
      </c>
      <c r="D7" s="270" t="s">
        <v>911</v>
      </c>
      <c r="E7" s="270" t="s">
        <v>912</v>
      </c>
      <c r="F7" s="270" t="s">
        <v>913</v>
      </c>
      <c r="G7" s="270" t="s">
        <v>914</v>
      </c>
      <c r="H7" s="270" t="s">
        <v>911</v>
      </c>
      <c r="I7" s="270" t="s">
        <v>912</v>
      </c>
      <c r="J7" s="270" t="s">
        <v>913</v>
      </c>
      <c r="K7" s="270" t="s">
        <v>914</v>
      </c>
      <c r="L7" s="270" t="s">
        <v>911</v>
      </c>
      <c r="M7" s="270" t="s">
        <v>912</v>
      </c>
      <c r="N7" s="270" t="s">
        <v>913</v>
      </c>
      <c r="O7" s="270" t="s">
        <v>914</v>
      </c>
      <c r="P7" s="270" t="s">
        <v>911</v>
      </c>
      <c r="Q7" s="270" t="s">
        <v>912</v>
      </c>
      <c r="R7" s="270" t="s">
        <v>913</v>
      </c>
      <c r="S7" s="270" t="s">
        <v>914</v>
      </c>
      <c r="T7" s="270" t="s">
        <v>302</v>
      </c>
      <c r="U7" s="264"/>
      <c r="V7" s="264"/>
    </row>
    <row r="8" spans="2:26">
      <c r="B8" s="1173"/>
      <c r="C8" s="267" t="s">
        <v>915</v>
      </c>
      <c r="D8" s="271"/>
      <c r="E8" s="271"/>
      <c r="F8" s="271"/>
      <c r="G8" s="271"/>
      <c r="H8" s="271"/>
      <c r="I8" s="271"/>
      <c r="J8" s="271"/>
      <c r="K8" s="271"/>
      <c r="L8" s="271"/>
      <c r="M8" s="271"/>
      <c r="N8" s="271"/>
      <c r="O8" s="271"/>
      <c r="P8" s="271"/>
      <c r="Q8" s="271"/>
      <c r="R8" s="271"/>
      <c r="S8" s="271"/>
      <c r="T8" s="271"/>
      <c r="U8" s="264"/>
      <c r="V8" s="264"/>
    </row>
    <row r="9" spans="2:26">
      <c r="B9" s="272"/>
      <c r="C9" s="272"/>
      <c r="D9" s="272"/>
      <c r="E9" s="272"/>
      <c r="F9" s="272"/>
      <c r="G9" s="272"/>
      <c r="H9" s="272"/>
      <c r="I9" s="272"/>
      <c r="J9" s="272"/>
      <c r="K9" s="272"/>
      <c r="L9" s="272"/>
      <c r="M9" s="272"/>
      <c r="N9" s="272"/>
      <c r="O9" s="272"/>
      <c r="P9" s="272"/>
      <c r="Q9" s="272"/>
      <c r="R9" s="272"/>
      <c r="S9" s="272"/>
      <c r="T9" s="272"/>
      <c r="U9" s="264"/>
      <c r="V9" s="264"/>
    </row>
    <row r="10" spans="2:26">
      <c r="B10" s="273">
        <v>1.1000000000000001</v>
      </c>
      <c r="C10" s="274" t="s">
        <v>916</v>
      </c>
      <c r="D10" s="272"/>
      <c r="E10" s="272"/>
      <c r="F10" s="272"/>
      <c r="G10" s="272"/>
      <c r="H10" s="272"/>
      <c r="I10" s="272"/>
      <c r="J10" s="272"/>
      <c r="K10" s="272"/>
      <c r="L10" s="272"/>
      <c r="M10" s="272"/>
      <c r="N10" s="272"/>
      <c r="O10" s="272"/>
      <c r="P10" s="272"/>
      <c r="Q10" s="272"/>
      <c r="R10" s="272"/>
      <c r="S10" s="272"/>
      <c r="T10" s="272"/>
      <c r="U10" s="264"/>
      <c r="V10" s="264"/>
    </row>
    <row r="11" spans="2:26">
      <c r="B11" s="272"/>
      <c r="C11" s="272" t="s">
        <v>917</v>
      </c>
      <c r="D11" s="275"/>
      <c r="E11" s="275"/>
      <c r="F11" s="275"/>
      <c r="G11" s="275"/>
      <c r="H11" s="275"/>
      <c r="I11" s="275"/>
      <c r="J11" s="275"/>
      <c r="K11" s="275"/>
      <c r="L11" s="275"/>
      <c r="M11" s="275"/>
      <c r="N11" s="275"/>
      <c r="O11" s="275"/>
      <c r="P11" s="275"/>
      <c r="Q11" s="275"/>
      <c r="R11" s="275"/>
      <c r="S11" s="275"/>
      <c r="T11" s="276"/>
      <c r="U11" s="264"/>
      <c r="V11" s="264"/>
    </row>
    <row r="12" spans="2:26">
      <c r="B12" s="272"/>
      <c r="C12" s="272" t="s">
        <v>918</v>
      </c>
      <c r="D12" s="277"/>
      <c r="E12" s="277"/>
      <c r="F12" s="277"/>
      <c r="G12" s="277"/>
      <c r="H12" s="277"/>
      <c r="I12" s="277"/>
      <c r="J12" s="277"/>
      <c r="K12" s="277"/>
      <c r="L12" s="277"/>
      <c r="M12" s="277"/>
      <c r="N12" s="277"/>
      <c r="O12" s="277"/>
      <c r="P12" s="277"/>
      <c r="Q12" s="277"/>
      <c r="R12" s="277"/>
      <c r="S12" s="277"/>
      <c r="T12" s="276"/>
      <c r="U12" s="264"/>
      <c r="V12" s="264"/>
    </row>
    <row r="13" spans="2:26">
      <c r="B13" s="272"/>
      <c r="C13" s="272" t="s">
        <v>413</v>
      </c>
      <c r="D13" s="275"/>
      <c r="E13" s="275"/>
      <c r="F13" s="275"/>
      <c r="G13" s="275"/>
      <c r="H13" s="275"/>
      <c r="I13" s="275"/>
      <c r="J13" s="275"/>
      <c r="K13" s="275"/>
      <c r="L13" s="275"/>
      <c r="M13" s="275"/>
      <c r="N13" s="275"/>
      <c r="O13" s="275"/>
      <c r="P13" s="275"/>
      <c r="Q13" s="275"/>
      <c r="R13" s="275"/>
      <c r="S13" s="275"/>
      <c r="T13" s="278"/>
      <c r="U13" s="279"/>
      <c r="V13" s="264"/>
    </row>
    <row r="14" spans="2:26">
      <c r="B14" s="272"/>
      <c r="C14" s="272" t="s">
        <v>919</v>
      </c>
      <c r="D14" s="275"/>
      <c r="E14" s="275"/>
      <c r="F14" s="275"/>
      <c r="G14" s="275"/>
      <c r="H14" s="275"/>
      <c r="I14" s="275"/>
      <c r="J14" s="275"/>
      <c r="K14" s="275"/>
      <c r="L14" s="275"/>
      <c r="M14" s="275"/>
      <c r="N14" s="275"/>
      <c r="O14" s="275"/>
      <c r="P14" s="275"/>
      <c r="Q14" s="275"/>
      <c r="R14" s="275"/>
      <c r="S14" s="275"/>
      <c r="T14" s="276"/>
      <c r="U14" s="264"/>
      <c r="V14" s="264"/>
    </row>
    <row r="15" spans="2:26">
      <c r="B15" s="272"/>
      <c r="C15" s="272" t="s">
        <v>920</v>
      </c>
      <c r="D15" s="275"/>
      <c r="E15" s="275"/>
      <c r="F15" s="275"/>
      <c r="G15" s="275"/>
      <c r="H15" s="275"/>
      <c r="I15" s="275"/>
      <c r="J15" s="275"/>
      <c r="K15" s="275"/>
      <c r="L15" s="275"/>
      <c r="M15" s="275"/>
      <c r="N15" s="275"/>
      <c r="O15" s="275"/>
      <c r="P15" s="275"/>
      <c r="Q15" s="275"/>
      <c r="R15" s="275"/>
      <c r="S15" s="275"/>
      <c r="T15" s="276"/>
      <c r="U15" s="264"/>
      <c r="V15" s="264"/>
    </row>
    <row r="16" spans="2:26">
      <c r="B16" s="272"/>
      <c r="C16" s="272"/>
      <c r="D16" s="275"/>
      <c r="E16" s="275"/>
      <c r="F16" s="275"/>
      <c r="G16" s="275"/>
      <c r="H16" s="275"/>
      <c r="I16" s="275"/>
      <c r="J16" s="275"/>
      <c r="K16" s="275"/>
      <c r="L16" s="275"/>
      <c r="M16" s="275"/>
      <c r="N16" s="275"/>
      <c r="O16" s="275"/>
      <c r="P16" s="275"/>
      <c r="Q16" s="275"/>
      <c r="R16" s="275"/>
      <c r="S16" s="275"/>
      <c r="T16" s="276"/>
      <c r="U16" s="264"/>
      <c r="V16" s="264"/>
    </row>
    <row r="17" spans="2:22" s="283" customFormat="1">
      <c r="B17" s="274">
        <v>1.2</v>
      </c>
      <c r="C17" s="274" t="s">
        <v>585</v>
      </c>
      <c r="D17" s="280"/>
      <c r="E17" s="280"/>
      <c r="F17" s="280"/>
      <c r="G17" s="280"/>
      <c r="H17" s="280"/>
      <c r="I17" s="280"/>
      <c r="J17" s="280"/>
      <c r="K17" s="280"/>
      <c r="L17" s="280"/>
      <c r="M17" s="280"/>
      <c r="N17" s="280"/>
      <c r="O17" s="280"/>
      <c r="P17" s="280"/>
      <c r="Q17" s="280"/>
      <c r="R17" s="280"/>
      <c r="S17" s="280"/>
      <c r="T17" s="281"/>
      <c r="U17" s="282"/>
      <c r="V17" s="282"/>
    </row>
    <row r="18" spans="2:22">
      <c r="B18" s="272"/>
      <c r="C18" s="272" t="s">
        <v>917</v>
      </c>
      <c r="D18" s="276"/>
      <c r="E18" s="276"/>
      <c r="F18" s="276"/>
      <c r="G18" s="276"/>
      <c r="H18" s="276"/>
      <c r="I18" s="276"/>
      <c r="J18" s="276"/>
      <c r="K18" s="276"/>
      <c r="L18" s="276"/>
      <c r="M18" s="276"/>
      <c r="N18" s="276"/>
      <c r="O18" s="276"/>
      <c r="P18" s="276"/>
      <c r="Q18" s="276"/>
      <c r="R18" s="276"/>
      <c r="S18" s="276"/>
      <c r="T18" s="276"/>
      <c r="U18" s="264"/>
      <c r="V18" s="264"/>
    </row>
    <row r="19" spans="2:22">
      <c r="B19" s="272"/>
      <c r="C19" s="272" t="s">
        <v>918</v>
      </c>
      <c r="D19" s="284"/>
      <c r="E19" s="284"/>
      <c r="F19" s="284"/>
      <c r="G19" s="284"/>
      <c r="H19" s="284"/>
      <c r="I19" s="284"/>
      <c r="J19" s="284"/>
      <c r="K19" s="284"/>
      <c r="L19" s="284"/>
      <c r="M19" s="284"/>
      <c r="N19" s="284"/>
      <c r="O19" s="284"/>
      <c r="P19" s="284"/>
      <c r="Q19" s="284"/>
      <c r="R19" s="284"/>
      <c r="S19" s="284"/>
      <c r="T19" s="276"/>
      <c r="U19" s="264"/>
      <c r="V19" s="264"/>
    </row>
    <row r="20" spans="2:22">
      <c r="B20" s="272"/>
      <c r="C20" s="272" t="s">
        <v>413</v>
      </c>
      <c r="D20" s="276"/>
      <c r="E20" s="276"/>
      <c r="F20" s="276"/>
      <c r="G20" s="276"/>
      <c r="H20" s="276"/>
      <c r="I20" s="276"/>
      <c r="J20" s="276"/>
      <c r="K20" s="276"/>
      <c r="L20" s="276"/>
      <c r="M20" s="276"/>
      <c r="N20" s="276"/>
      <c r="O20" s="276"/>
      <c r="P20" s="276"/>
      <c r="Q20" s="276"/>
      <c r="R20" s="276"/>
      <c r="S20" s="276"/>
      <c r="T20" s="278"/>
      <c r="U20" s="279"/>
      <c r="V20" s="264"/>
    </row>
    <row r="21" spans="2:22">
      <c r="B21" s="272"/>
      <c r="C21" s="272" t="s">
        <v>919</v>
      </c>
      <c r="D21" s="276"/>
      <c r="E21" s="276"/>
      <c r="F21" s="276"/>
      <c r="G21" s="276"/>
      <c r="H21" s="276"/>
      <c r="I21" s="276"/>
      <c r="J21" s="276"/>
      <c r="K21" s="276"/>
      <c r="L21" s="276"/>
      <c r="M21" s="276"/>
      <c r="N21" s="276"/>
      <c r="O21" s="276"/>
      <c r="P21" s="276"/>
      <c r="Q21" s="276"/>
      <c r="R21" s="276"/>
      <c r="S21" s="276"/>
      <c r="T21" s="276"/>
      <c r="U21" s="264"/>
      <c r="V21" s="264"/>
    </row>
    <row r="22" spans="2:22">
      <c r="B22" s="272"/>
      <c r="C22" s="272" t="s">
        <v>920</v>
      </c>
      <c r="D22" s="276"/>
      <c r="E22" s="276"/>
      <c r="F22" s="276"/>
      <c r="G22" s="276"/>
      <c r="H22" s="276"/>
      <c r="I22" s="276"/>
      <c r="J22" s="276"/>
      <c r="K22" s="276"/>
      <c r="L22" s="276"/>
      <c r="M22" s="276"/>
      <c r="N22" s="276"/>
      <c r="O22" s="276"/>
      <c r="P22" s="276"/>
      <c r="Q22" s="276"/>
      <c r="R22" s="276"/>
      <c r="S22" s="276"/>
      <c r="T22" s="276"/>
      <c r="U22" s="264"/>
      <c r="V22" s="264"/>
    </row>
    <row r="23" spans="2:22">
      <c r="B23" s="272"/>
      <c r="C23" s="272"/>
      <c r="D23" s="276"/>
      <c r="E23" s="276"/>
      <c r="F23" s="276"/>
      <c r="G23" s="276"/>
      <c r="H23" s="276"/>
      <c r="I23" s="276"/>
      <c r="J23" s="276"/>
      <c r="K23" s="276"/>
      <c r="L23" s="276"/>
      <c r="M23" s="276"/>
      <c r="N23" s="276"/>
      <c r="O23" s="276"/>
      <c r="P23" s="276"/>
      <c r="Q23" s="276"/>
      <c r="R23" s="276"/>
      <c r="S23" s="276"/>
      <c r="T23" s="276"/>
      <c r="U23" s="264"/>
      <c r="V23" s="264"/>
    </row>
    <row r="24" spans="2:22">
      <c r="B24" s="274">
        <v>1.3</v>
      </c>
      <c r="C24" s="274" t="s">
        <v>921</v>
      </c>
      <c r="D24" s="276"/>
      <c r="E24" s="276"/>
      <c r="F24" s="276"/>
      <c r="G24" s="276"/>
      <c r="H24" s="276"/>
      <c r="I24" s="276"/>
      <c r="J24" s="276"/>
      <c r="K24" s="276"/>
      <c r="L24" s="276"/>
      <c r="M24" s="276"/>
      <c r="N24" s="276"/>
      <c r="O24" s="276"/>
      <c r="P24" s="276"/>
      <c r="Q24" s="276"/>
      <c r="R24" s="276"/>
      <c r="S24" s="276"/>
      <c r="T24" s="276"/>
      <c r="U24" s="264"/>
      <c r="V24" s="264"/>
    </row>
    <row r="25" spans="2:22">
      <c r="B25" s="272"/>
      <c r="C25" s="272" t="s">
        <v>917</v>
      </c>
      <c r="D25" s="276"/>
      <c r="E25" s="276"/>
      <c r="F25" s="276"/>
      <c r="G25" s="276"/>
      <c r="H25" s="276"/>
      <c r="I25" s="276"/>
      <c r="J25" s="276"/>
      <c r="K25" s="276"/>
      <c r="L25" s="276"/>
      <c r="M25" s="276"/>
      <c r="N25" s="276"/>
      <c r="O25" s="276"/>
      <c r="P25" s="276"/>
      <c r="Q25" s="276"/>
      <c r="R25" s="276"/>
      <c r="S25" s="276"/>
      <c r="T25" s="276"/>
      <c r="U25" s="264"/>
      <c r="V25" s="264"/>
    </row>
    <row r="26" spans="2:22">
      <c r="B26" s="272"/>
      <c r="C26" s="272" t="s">
        <v>918</v>
      </c>
      <c r="D26" s="284"/>
      <c r="E26" s="284"/>
      <c r="F26" s="284"/>
      <c r="G26" s="284"/>
      <c r="H26" s="284"/>
      <c r="I26" s="284"/>
      <c r="J26" s="284"/>
      <c r="K26" s="284"/>
      <c r="L26" s="284"/>
      <c r="M26" s="284"/>
      <c r="N26" s="284"/>
      <c r="O26" s="284"/>
      <c r="P26" s="284"/>
      <c r="Q26" s="284"/>
      <c r="R26" s="284"/>
      <c r="S26" s="284"/>
      <c r="T26" s="278"/>
      <c r="U26" s="264"/>
      <c r="V26" s="264"/>
    </row>
    <row r="27" spans="2:22">
      <c r="B27" s="272"/>
      <c r="C27" s="272" t="s">
        <v>413</v>
      </c>
      <c r="D27" s="276"/>
      <c r="E27" s="276"/>
      <c r="F27" s="276"/>
      <c r="G27" s="276"/>
      <c r="H27" s="276"/>
      <c r="I27" s="276"/>
      <c r="J27" s="276"/>
      <c r="K27" s="276"/>
      <c r="L27" s="276"/>
      <c r="M27" s="276"/>
      <c r="N27" s="276"/>
      <c r="O27" s="276"/>
      <c r="P27" s="276"/>
      <c r="Q27" s="276"/>
      <c r="R27" s="276"/>
      <c r="S27" s="276"/>
      <c r="T27" s="278"/>
      <c r="U27" s="279"/>
      <c r="V27" s="264"/>
    </row>
    <row r="28" spans="2:22">
      <c r="B28" s="272"/>
      <c r="C28" s="272" t="s">
        <v>919</v>
      </c>
      <c r="D28" s="276"/>
      <c r="E28" s="276"/>
      <c r="F28" s="276"/>
      <c r="G28" s="276"/>
      <c r="H28" s="276"/>
      <c r="I28" s="276"/>
      <c r="J28" s="276"/>
      <c r="K28" s="276"/>
      <c r="L28" s="276"/>
      <c r="M28" s="276"/>
      <c r="N28" s="276"/>
      <c r="O28" s="276"/>
      <c r="P28" s="276"/>
      <c r="Q28" s="276"/>
      <c r="R28" s="276"/>
      <c r="S28" s="276"/>
      <c r="T28" s="276"/>
      <c r="U28" s="264"/>
      <c r="V28" s="264"/>
    </row>
    <row r="29" spans="2:22">
      <c r="B29" s="272"/>
      <c r="C29" s="272" t="s">
        <v>920</v>
      </c>
      <c r="D29" s="276"/>
      <c r="E29" s="276"/>
      <c r="F29" s="276"/>
      <c r="G29" s="276"/>
      <c r="H29" s="276"/>
      <c r="I29" s="276"/>
      <c r="J29" s="276"/>
      <c r="K29" s="276"/>
      <c r="L29" s="276"/>
      <c r="M29" s="276"/>
      <c r="N29" s="276"/>
      <c r="O29" s="276"/>
      <c r="P29" s="276"/>
      <c r="Q29" s="276"/>
      <c r="R29" s="276"/>
      <c r="S29" s="276"/>
      <c r="T29" s="276"/>
      <c r="U29" s="264"/>
      <c r="V29" s="264"/>
    </row>
    <row r="30" spans="2:22">
      <c r="B30" s="272"/>
      <c r="C30" s="272"/>
      <c r="D30" s="276"/>
      <c r="E30" s="276"/>
      <c r="F30" s="276"/>
      <c r="G30" s="276"/>
      <c r="H30" s="276"/>
      <c r="I30" s="276"/>
      <c r="J30" s="276"/>
      <c r="K30" s="276"/>
      <c r="L30" s="276"/>
      <c r="M30" s="276"/>
      <c r="N30" s="276"/>
      <c r="O30" s="276"/>
      <c r="P30" s="276"/>
      <c r="Q30" s="276"/>
      <c r="R30" s="276"/>
      <c r="S30" s="276"/>
      <c r="T30" s="276"/>
      <c r="U30" s="264"/>
      <c r="V30" s="264"/>
    </row>
    <row r="31" spans="2:22">
      <c r="B31" s="272"/>
      <c r="C31" s="272"/>
      <c r="D31" s="276"/>
      <c r="E31" s="276"/>
      <c r="F31" s="276"/>
      <c r="G31" s="276"/>
      <c r="H31" s="276"/>
      <c r="I31" s="276"/>
      <c r="J31" s="276"/>
      <c r="K31" s="276"/>
      <c r="L31" s="276"/>
      <c r="M31" s="276"/>
      <c r="N31" s="276"/>
      <c r="O31" s="276"/>
      <c r="P31" s="276"/>
      <c r="Q31" s="276"/>
      <c r="R31" s="276"/>
      <c r="S31" s="276"/>
      <c r="T31" s="276"/>
      <c r="U31" s="264"/>
      <c r="V31" s="264"/>
    </row>
    <row r="32" spans="2:22">
      <c r="B32" s="273">
        <v>1.4</v>
      </c>
      <c r="C32" s="274" t="s">
        <v>922</v>
      </c>
      <c r="D32" s="276"/>
      <c r="E32" s="276"/>
      <c r="F32" s="276"/>
      <c r="G32" s="276"/>
      <c r="H32" s="276"/>
      <c r="I32" s="276"/>
      <c r="J32" s="276"/>
      <c r="K32" s="276"/>
      <c r="L32" s="276"/>
      <c r="M32" s="276"/>
      <c r="N32" s="276"/>
      <c r="O32" s="276"/>
      <c r="P32" s="276"/>
      <c r="Q32" s="276"/>
      <c r="R32" s="276"/>
      <c r="S32" s="276"/>
      <c r="T32" s="276"/>
      <c r="U32" s="264"/>
      <c r="V32" s="264"/>
    </row>
    <row r="33" spans="2:22">
      <c r="B33" s="272"/>
      <c r="C33" s="272" t="s">
        <v>917</v>
      </c>
      <c r="D33" s="284"/>
      <c r="E33" s="284"/>
      <c r="F33" s="284"/>
      <c r="G33" s="284"/>
      <c r="H33" s="284"/>
      <c r="I33" s="284"/>
      <c r="J33" s="284"/>
      <c r="K33" s="284"/>
      <c r="L33" s="284"/>
      <c r="M33" s="284"/>
      <c r="N33" s="284"/>
      <c r="O33" s="284"/>
      <c r="P33" s="284"/>
      <c r="Q33" s="284"/>
      <c r="R33" s="284"/>
      <c r="S33" s="284"/>
      <c r="T33" s="276"/>
      <c r="U33" s="264"/>
      <c r="V33" s="264"/>
    </row>
    <row r="34" spans="2:22">
      <c r="B34" s="272"/>
      <c r="C34" s="272" t="s">
        <v>918</v>
      </c>
      <c r="D34" s="284"/>
      <c r="E34" s="284"/>
      <c r="F34" s="284"/>
      <c r="G34" s="284"/>
      <c r="H34" s="284"/>
      <c r="I34" s="284"/>
      <c r="J34" s="284"/>
      <c r="K34" s="284"/>
      <c r="L34" s="284"/>
      <c r="M34" s="284"/>
      <c r="N34" s="284"/>
      <c r="O34" s="284"/>
      <c r="P34" s="284"/>
      <c r="Q34" s="284"/>
      <c r="R34" s="284"/>
      <c r="S34" s="284"/>
      <c r="T34" s="276"/>
      <c r="U34" s="264"/>
      <c r="V34" s="264"/>
    </row>
    <row r="35" spans="2:22">
      <c r="B35" s="272"/>
      <c r="C35" s="272" t="s">
        <v>413</v>
      </c>
      <c r="D35" s="284"/>
      <c r="E35" s="284"/>
      <c r="F35" s="284"/>
      <c r="G35" s="284"/>
      <c r="H35" s="284"/>
      <c r="I35" s="284"/>
      <c r="J35" s="284"/>
      <c r="K35" s="284"/>
      <c r="L35" s="284"/>
      <c r="M35" s="284"/>
      <c r="N35" s="284"/>
      <c r="O35" s="284"/>
      <c r="P35" s="284"/>
      <c r="Q35" s="284"/>
      <c r="R35" s="284"/>
      <c r="S35" s="284"/>
      <c r="T35" s="276"/>
      <c r="U35" s="264"/>
      <c r="V35" s="264"/>
    </row>
    <row r="36" spans="2:22">
      <c r="B36" s="272"/>
      <c r="C36" s="272" t="s">
        <v>919</v>
      </c>
      <c r="D36" s="284"/>
      <c r="E36" s="284"/>
      <c r="F36" s="284"/>
      <c r="G36" s="284"/>
      <c r="H36" s="284"/>
      <c r="I36" s="284"/>
      <c r="J36" s="284"/>
      <c r="K36" s="284"/>
      <c r="L36" s="284"/>
      <c r="M36" s="284"/>
      <c r="N36" s="284"/>
      <c r="O36" s="284"/>
      <c r="P36" s="284"/>
      <c r="Q36" s="284"/>
      <c r="R36" s="284"/>
      <c r="S36" s="284"/>
      <c r="T36" s="276"/>
      <c r="U36" s="264"/>
      <c r="V36" s="264"/>
    </row>
    <row r="37" spans="2:22">
      <c r="B37" s="272"/>
      <c r="C37" s="272" t="s">
        <v>920</v>
      </c>
      <c r="D37" s="276"/>
      <c r="E37" s="276"/>
      <c r="F37" s="276"/>
      <c r="G37" s="276"/>
      <c r="H37" s="276"/>
      <c r="I37" s="276"/>
      <c r="J37" s="276"/>
      <c r="K37" s="276"/>
      <c r="L37" s="276"/>
      <c r="M37" s="276"/>
      <c r="N37" s="276"/>
      <c r="O37" s="276"/>
      <c r="P37" s="276"/>
      <c r="Q37" s="276"/>
      <c r="R37" s="276"/>
      <c r="S37" s="276"/>
      <c r="T37" s="276"/>
      <c r="U37" s="264"/>
      <c r="V37" s="264"/>
    </row>
    <row r="38" spans="2:22">
      <c r="B38" s="272"/>
      <c r="C38" s="272"/>
      <c r="D38" s="276"/>
      <c r="E38" s="276"/>
      <c r="F38" s="276"/>
      <c r="G38" s="276"/>
      <c r="H38" s="276"/>
      <c r="I38" s="276"/>
      <c r="J38" s="276"/>
      <c r="K38" s="276"/>
      <c r="L38" s="276"/>
      <c r="M38" s="276"/>
      <c r="N38" s="276"/>
      <c r="O38" s="276"/>
      <c r="P38" s="276"/>
      <c r="Q38" s="276"/>
      <c r="R38" s="276"/>
      <c r="S38" s="276"/>
      <c r="T38" s="276"/>
      <c r="U38" s="264"/>
      <c r="V38" s="264"/>
    </row>
    <row r="39" spans="2:22">
      <c r="B39" s="272">
        <v>2</v>
      </c>
      <c r="C39" s="274" t="s">
        <v>923</v>
      </c>
      <c r="D39" s="276"/>
      <c r="E39" s="276"/>
      <c r="F39" s="276"/>
      <c r="G39" s="276"/>
      <c r="H39" s="276"/>
      <c r="I39" s="276"/>
      <c r="J39" s="276"/>
      <c r="K39" s="276"/>
      <c r="L39" s="276"/>
      <c r="M39" s="276"/>
      <c r="N39" s="276"/>
      <c r="O39" s="276"/>
      <c r="P39" s="276"/>
      <c r="Q39" s="276"/>
      <c r="R39" s="276"/>
      <c r="S39" s="276"/>
      <c r="T39" s="285">
        <f>SUM(D39:S39)</f>
        <v>0</v>
      </c>
      <c r="U39" s="264"/>
      <c r="V39" s="264"/>
    </row>
    <row r="40" spans="2:22">
      <c r="B40" s="272"/>
      <c r="C40" s="274" t="s">
        <v>924</v>
      </c>
      <c r="D40" s="284"/>
      <c r="E40" s="284"/>
      <c r="F40" s="284"/>
      <c r="G40" s="284"/>
      <c r="H40" s="284"/>
      <c r="I40" s="284"/>
      <c r="J40" s="284"/>
      <c r="K40" s="284"/>
      <c r="L40" s="284"/>
      <c r="M40" s="284"/>
      <c r="N40" s="284"/>
      <c r="O40" s="284"/>
      <c r="P40" s="284"/>
      <c r="Q40" s="284"/>
      <c r="R40" s="284"/>
      <c r="S40" s="284"/>
      <c r="T40" s="276"/>
      <c r="U40" s="264"/>
      <c r="V40" s="264"/>
    </row>
    <row r="41" spans="2:22">
      <c r="B41" s="272"/>
      <c r="C41" s="274" t="s">
        <v>925</v>
      </c>
      <c r="D41" s="284"/>
      <c r="E41" s="284"/>
      <c r="F41" s="284"/>
      <c r="G41" s="284"/>
      <c r="H41" s="284"/>
      <c r="I41" s="284"/>
      <c r="J41" s="284"/>
      <c r="K41" s="284"/>
      <c r="L41" s="284"/>
      <c r="M41" s="284"/>
      <c r="N41" s="284"/>
      <c r="O41" s="284"/>
      <c r="P41" s="284"/>
      <c r="Q41" s="284"/>
      <c r="R41" s="284"/>
      <c r="S41" s="284"/>
      <c r="T41" s="276"/>
      <c r="U41" s="264"/>
      <c r="V41" s="264"/>
    </row>
    <row r="42" spans="2:22">
      <c r="B42" s="272"/>
      <c r="C42" s="274" t="s">
        <v>926</v>
      </c>
      <c r="D42" s="284"/>
      <c r="E42" s="284"/>
      <c r="F42" s="284"/>
      <c r="G42" s="284"/>
      <c r="H42" s="284"/>
      <c r="I42" s="284"/>
      <c r="J42" s="284"/>
      <c r="K42" s="284"/>
      <c r="L42" s="284"/>
      <c r="M42" s="284"/>
      <c r="N42" s="284"/>
      <c r="O42" s="284"/>
      <c r="P42" s="284"/>
      <c r="Q42" s="284"/>
      <c r="R42" s="284"/>
      <c r="S42" s="284"/>
      <c r="T42" s="276"/>
      <c r="U42" s="279"/>
      <c r="V42" s="264"/>
    </row>
    <row r="43" spans="2:22">
      <c r="I43" s="264"/>
      <c r="J43" s="264"/>
      <c r="K43" s="264"/>
      <c r="L43" s="264"/>
      <c r="M43" s="264"/>
      <c r="N43" s="264"/>
      <c r="U43" s="264"/>
      <c r="V43" s="264"/>
    </row>
    <row r="44" spans="2:22">
      <c r="B44" s="180" t="s">
        <v>793</v>
      </c>
      <c r="I44" s="264"/>
      <c r="J44" s="264"/>
      <c r="K44" s="264"/>
      <c r="L44" s="264"/>
      <c r="M44" s="264"/>
      <c r="N44" s="264"/>
      <c r="U44" s="264"/>
      <c r="V44" s="264"/>
    </row>
    <row r="45" spans="2:22">
      <c r="I45" s="264"/>
      <c r="J45" s="264"/>
      <c r="K45" s="264"/>
      <c r="L45" s="264"/>
      <c r="M45" s="264"/>
      <c r="N45" s="264"/>
      <c r="U45" s="264"/>
      <c r="V45" s="264"/>
    </row>
    <row r="46" spans="2:22">
      <c r="I46" s="264"/>
      <c r="J46" s="264"/>
      <c r="K46" s="264"/>
      <c r="L46" s="264"/>
      <c r="M46" s="264"/>
      <c r="N46" s="264"/>
      <c r="U46" s="264"/>
      <c r="V46" s="264"/>
    </row>
    <row r="47" spans="2:22">
      <c r="I47" s="264"/>
      <c r="J47" s="264"/>
      <c r="K47" s="264"/>
      <c r="L47" s="264"/>
      <c r="M47" s="264"/>
      <c r="N47" s="264"/>
      <c r="O47" s="264"/>
      <c r="P47" s="264"/>
      <c r="Q47" s="264"/>
      <c r="R47" s="264"/>
      <c r="S47" s="264"/>
      <c r="U47" s="264"/>
      <c r="V47" s="264"/>
    </row>
    <row r="48" spans="2:22">
      <c r="K48" s="264"/>
      <c r="L48" s="264"/>
      <c r="M48" s="264"/>
      <c r="N48" s="264"/>
      <c r="O48" s="264"/>
      <c r="P48" s="264"/>
      <c r="Q48" s="264"/>
      <c r="R48" s="264"/>
      <c r="S48" s="264"/>
      <c r="U48" s="264"/>
      <c r="V48" s="264"/>
    </row>
    <row r="49" spans="9:22">
      <c r="K49" s="264"/>
      <c r="L49" s="264"/>
      <c r="M49" s="264"/>
      <c r="N49" s="264"/>
      <c r="O49" s="264"/>
      <c r="P49" s="264"/>
      <c r="Q49" s="264"/>
      <c r="R49" s="264"/>
      <c r="S49" s="264"/>
      <c r="U49" s="264"/>
      <c r="V49" s="264"/>
    </row>
    <row r="50" spans="9:22">
      <c r="K50" s="264"/>
      <c r="L50" s="264"/>
      <c r="M50" s="264"/>
      <c r="N50" s="264"/>
      <c r="O50" s="264"/>
      <c r="P50" s="264"/>
      <c r="Q50" s="264"/>
      <c r="R50" s="264"/>
      <c r="S50" s="264"/>
    </row>
    <row r="51" spans="9:22">
      <c r="I51" s="286"/>
      <c r="K51" s="279"/>
      <c r="L51" s="264"/>
      <c r="M51" s="264"/>
      <c r="N51" s="264"/>
      <c r="O51" s="264"/>
      <c r="P51" s="264"/>
      <c r="Q51" s="264"/>
      <c r="R51" s="264"/>
      <c r="S51" s="264"/>
    </row>
    <row r="52" spans="9:22">
      <c r="I52" s="286"/>
      <c r="K52" s="279"/>
      <c r="L52" s="264"/>
      <c r="M52" s="264"/>
      <c r="N52" s="264"/>
      <c r="O52" s="264"/>
      <c r="P52" s="264"/>
      <c r="Q52" s="264"/>
      <c r="R52" s="264"/>
      <c r="S52" s="264"/>
    </row>
    <row r="53" spans="9:22">
      <c r="I53" s="286"/>
      <c r="K53" s="279"/>
      <c r="L53" s="264"/>
      <c r="M53" s="264"/>
      <c r="N53" s="264"/>
      <c r="O53" s="264"/>
      <c r="P53" s="264"/>
      <c r="Q53" s="264"/>
      <c r="R53" s="264"/>
      <c r="S53" s="264"/>
    </row>
    <row r="54" spans="9:22">
      <c r="I54" s="286"/>
      <c r="K54" s="279"/>
      <c r="L54" s="264"/>
      <c r="M54" s="264"/>
      <c r="N54" s="264"/>
      <c r="O54" s="264"/>
      <c r="P54" s="264"/>
      <c r="Q54" s="264"/>
      <c r="R54" s="264"/>
      <c r="S54" s="264"/>
    </row>
    <row r="55" spans="9:22">
      <c r="K55" s="279"/>
    </row>
  </sheetData>
  <mergeCells count="5">
    <mergeCell ref="B6:B8"/>
    <mergeCell ref="D6:G6"/>
    <mergeCell ref="H6:K6"/>
    <mergeCell ref="L6:O6"/>
    <mergeCell ref="P6:S6"/>
  </mergeCells>
  <printOptions horizontalCentered="1" verticalCentered="1"/>
  <pageMargins left="1.0629921259842521" right="0.39370078740157483" top="0.62992125984251968" bottom="0.39370078740157483" header="0.31496062992125984" footer="0.31496062992125984"/>
  <pageSetup paperSize="9" scale="4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516CD-BEBC-4B18-B2F4-6423218F80A0}">
  <dimension ref="A2:AJ225"/>
  <sheetViews>
    <sheetView showGridLines="0" topLeftCell="A76" zoomScale="60" zoomScaleNormal="60" workbookViewId="0">
      <selection activeCell="N36" sqref="N36:AD36"/>
    </sheetView>
  </sheetViews>
  <sheetFormatPr defaultColWidth="9.28515625" defaultRowHeight="13.15"/>
  <cols>
    <col min="1" max="1" width="14.7109375" style="454" customWidth="1"/>
    <col min="2" max="2" width="32.7109375" style="472" bestFit="1" customWidth="1"/>
    <col min="3" max="3" width="21.7109375" style="454" customWidth="1"/>
    <col min="4" max="4" width="19.7109375" style="454" customWidth="1"/>
    <col min="5" max="5" width="19" style="454" customWidth="1"/>
    <col min="6" max="16" width="22.28515625" style="454" customWidth="1"/>
    <col min="17" max="17" width="23.42578125" style="454" customWidth="1"/>
    <col min="18" max="33" width="22.28515625" style="454" customWidth="1"/>
    <col min="34" max="34" width="9.28515625" style="454"/>
    <col min="35" max="35" width="25.7109375" style="454" customWidth="1"/>
    <col min="36" max="36" width="22.28515625" style="454" customWidth="1"/>
    <col min="37" max="16384" width="9.28515625" style="454"/>
  </cols>
  <sheetData>
    <row r="2" spans="1:33" ht="13.9">
      <c r="A2" s="1083" t="str">
        <f>Index!B2</f>
        <v>AMRAVATI POWER TRANSMISSION CO. LTD. (APTCL)</v>
      </c>
      <c r="B2" s="1083"/>
      <c r="C2" s="1083"/>
      <c r="D2" s="1083"/>
      <c r="E2" s="1083"/>
      <c r="F2" s="1083"/>
      <c r="G2" s="1083"/>
      <c r="H2" s="1083"/>
      <c r="I2" s="1083"/>
      <c r="J2" s="1083"/>
      <c r="K2" s="1083"/>
      <c r="L2" s="1083"/>
      <c r="M2" s="1083"/>
      <c r="N2" s="1083"/>
      <c r="O2" s="1083"/>
      <c r="P2" s="1083"/>
      <c r="Q2" s="1083"/>
      <c r="R2" s="1083"/>
      <c r="S2" s="1083"/>
      <c r="T2" s="1083"/>
      <c r="U2" s="1083"/>
      <c r="V2" s="1083"/>
      <c r="W2" s="1083"/>
      <c r="X2" s="1083"/>
      <c r="Y2" s="1083"/>
    </row>
    <row r="3" spans="1:33" ht="13.9">
      <c r="A3" s="1083" t="s">
        <v>123</v>
      </c>
      <c r="B3" s="1083"/>
      <c r="C3" s="1083"/>
      <c r="D3" s="1083"/>
      <c r="E3" s="1083"/>
      <c r="F3" s="1083"/>
      <c r="G3" s="1083"/>
      <c r="H3" s="1083"/>
      <c r="I3" s="1083"/>
      <c r="J3" s="1083"/>
      <c r="K3" s="1083"/>
      <c r="L3" s="1083"/>
      <c r="M3" s="1083"/>
      <c r="N3" s="1083"/>
      <c r="O3" s="1083"/>
      <c r="P3" s="1083"/>
      <c r="Q3" s="1083"/>
      <c r="R3" s="1083"/>
      <c r="S3" s="1083"/>
      <c r="T3" s="1083"/>
      <c r="U3" s="1083"/>
      <c r="V3" s="1083"/>
      <c r="W3" s="1083"/>
      <c r="X3" s="1083"/>
      <c r="Y3" s="1083"/>
    </row>
    <row r="4" spans="1:33" ht="13.9">
      <c r="A4" s="1175" t="s">
        <v>927</v>
      </c>
      <c r="B4" s="1175"/>
      <c r="C4" s="1175"/>
      <c r="D4" s="1175"/>
      <c r="E4" s="1175"/>
      <c r="F4" s="1175"/>
      <c r="G4" s="1175"/>
      <c r="H4" s="1175"/>
      <c r="I4" s="1175"/>
      <c r="J4" s="1175"/>
      <c r="K4" s="1175"/>
      <c r="L4" s="1175"/>
      <c r="M4" s="1175"/>
      <c r="N4" s="1175"/>
      <c r="O4" s="1175"/>
      <c r="P4" s="1175"/>
      <c r="Q4" s="1175"/>
      <c r="R4" s="1175"/>
      <c r="S4" s="1175"/>
      <c r="T4" s="1175"/>
      <c r="U4" s="1175"/>
      <c r="V4" s="1175"/>
      <c r="W4" s="1175"/>
      <c r="X4" s="1175"/>
      <c r="Y4" s="1175"/>
    </row>
    <row r="5" spans="1:33">
      <c r="B5" s="455" t="s">
        <v>116</v>
      </c>
      <c r="F5" s="493" t="s">
        <v>194</v>
      </c>
      <c r="G5" s="493"/>
      <c r="H5" s="493"/>
      <c r="I5" s="493"/>
      <c r="J5" s="493"/>
      <c r="K5" s="493"/>
    </row>
    <row r="6" spans="1:33" ht="26.45">
      <c r="A6" s="456"/>
      <c r="B6" s="1176" t="s">
        <v>892</v>
      </c>
      <c r="C6" s="1178" t="s">
        <v>928</v>
      </c>
      <c r="D6" s="1178" t="s">
        <v>929</v>
      </c>
      <c r="E6" s="1178" t="s">
        <v>930</v>
      </c>
      <c r="F6" s="1180" t="s">
        <v>931</v>
      </c>
      <c r="G6" s="1181"/>
      <c r="H6" s="1181"/>
      <c r="I6" s="1181"/>
      <c r="J6" s="1181"/>
      <c r="K6" s="1181"/>
      <c r="L6" s="1181"/>
      <c r="M6" s="1181"/>
      <c r="N6" s="1181"/>
      <c r="O6" s="1181"/>
      <c r="P6" s="1181"/>
      <c r="Q6" s="1181"/>
      <c r="R6" s="1181"/>
      <c r="S6" s="1181"/>
      <c r="T6" s="1181"/>
      <c r="U6" s="1181"/>
      <c r="V6" s="1181"/>
      <c r="W6" s="1181"/>
      <c r="X6" s="1181"/>
      <c r="Y6" s="1181"/>
      <c r="Z6" s="1181"/>
      <c r="AA6" s="1181"/>
      <c r="AB6" s="1181"/>
      <c r="AC6" s="1181"/>
      <c r="AD6" s="1182"/>
      <c r="AE6" s="492" t="s">
        <v>932</v>
      </c>
      <c r="AF6" s="492" t="s">
        <v>933</v>
      </c>
      <c r="AG6" s="492" t="s">
        <v>934</v>
      </c>
    </row>
    <row r="7" spans="1:33">
      <c r="A7" s="456"/>
      <c r="B7" s="1177"/>
      <c r="C7" s="1179"/>
      <c r="D7" s="1179"/>
      <c r="E7" s="1179"/>
      <c r="F7" s="550" t="s">
        <v>935</v>
      </c>
      <c r="G7" s="550" t="s">
        <v>936</v>
      </c>
      <c r="H7" s="550" t="s">
        <v>937</v>
      </c>
      <c r="I7" s="550" t="s">
        <v>938</v>
      </c>
      <c r="J7" s="550" t="s">
        <v>939</v>
      </c>
      <c r="K7" s="550" t="s">
        <v>940</v>
      </c>
      <c r="L7" s="459" t="s">
        <v>941</v>
      </c>
      <c r="M7" s="459" t="s">
        <v>942</v>
      </c>
      <c r="N7" s="459" t="s">
        <v>943</v>
      </c>
      <c r="O7" s="459" t="s">
        <v>944</v>
      </c>
      <c r="P7" s="459" t="s">
        <v>945</v>
      </c>
      <c r="Q7" s="459" t="s">
        <v>946</v>
      </c>
      <c r="R7" s="459" t="s">
        <v>947</v>
      </c>
      <c r="S7" s="459" t="s">
        <v>948</v>
      </c>
      <c r="T7" s="459" t="s">
        <v>949</v>
      </c>
      <c r="U7" s="459" t="s">
        <v>669</v>
      </c>
      <c r="V7" s="459" t="s">
        <v>664</v>
      </c>
      <c r="W7" s="459" t="s">
        <v>666</v>
      </c>
      <c r="X7" s="459" t="s">
        <v>667</v>
      </c>
      <c r="Y7" s="459" t="s">
        <v>12</v>
      </c>
      <c r="Z7" s="459" t="s">
        <v>13</v>
      </c>
      <c r="AA7" s="459" t="s">
        <v>14</v>
      </c>
      <c r="AB7" s="459" t="s">
        <v>15</v>
      </c>
      <c r="AC7" s="459" t="s">
        <v>16</v>
      </c>
      <c r="AD7" s="459" t="s">
        <v>17</v>
      </c>
      <c r="AE7" s="492"/>
      <c r="AF7" s="492"/>
      <c r="AG7" s="492"/>
    </row>
    <row r="8" spans="1:33">
      <c r="A8" s="460" t="s">
        <v>950</v>
      </c>
      <c r="B8" s="461">
        <v>2005</v>
      </c>
      <c r="C8" s="462"/>
      <c r="D8" s="463"/>
      <c r="E8" s="463"/>
      <c r="F8" s="551"/>
      <c r="G8" s="551"/>
      <c r="H8" s="551"/>
      <c r="I8" s="551"/>
      <c r="J8" s="551"/>
      <c r="K8" s="553"/>
      <c r="L8" s="495"/>
      <c r="M8" s="495"/>
      <c r="N8" s="495"/>
      <c r="O8" s="495"/>
      <c r="P8" s="495"/>
      <c r="Q8" s="495"/>
      <c r="R8" s="495"/>
      <c r="S8" s="495"/>
      <c r="T8" s="495"/>
      <c r="U8" s="495"/>
      <c r="V8" s="495"/>
      <c r="W8" s="495"/>
      <c r="X8" s="495"/>
      <c r="Y8" s="495"/>
      <c r="Z8" s="495"/>
      <c r="AA8" s="495"/>
      <c r="AB8" s="495"/>
      <c r="AC8" s="495"/>
      <c r="AD8" s="495"/>
      <c r="AE8" s="464"/>
      <c r="AF8" s="464"/>
      <c r="AG8" s="464"/>
    </row>
    <row r="9" spans="1:33">
      <c r="A9" s="460" t="s">
        <v>259</v>
      </c>
      <c r="B9" s="552" t="s">
        <v>935</v>
      </c>
      <c r="C9" s="462"/>
      <c r="D9" s="463"/>
      <c r="E9" s="463"/>
      <c r="F9" s="554"/>
      <c r="G9" s="553"/>
      <c r="H9" s="553"/>
      <c r="I9" s="553"/>
      <c r="J9" s="553"/>
      <c r="K9" s="553"/>
      <c r="L9" s="495"/>
      <c r="M9" s="495"/>
      <c r="N9" s="495"/>
      <c r="O9" s="495"/>
      <c r="P9" s="495"/>
      <c r="Q9" s="495"/>
      <c r="R9" s="495"/>
      <c r="S9" s="495"/>
      <c r="T9" s="495"/>
      <c r="U9" s="495"/>
      <c r="V9" s="495"/>
      <c r="W9" s="495"/>
      <c r="X9" s="495"/>
      <c r="Y9" s="495"/>
      <c r="Z9" s="495"/>
      <c r="AA9" s="495"/>
      <c r="AB9" s="495"/>
      <c r="AC9" s="495"/>
      <c r="AD9" s="495"/>
      <c r="AE9" s="464"/>
      <c r="AF9" s="464"/>
      <c r="AG9" s="464"/>
    </row>
    <row r="10" spans="1:33">
      <c r="A10" s="460" t="s">
        <v>259</v>
      </c>
      <c r="B10" s="552" t="s">
        <v>936</v>
      </c>
      <c r="C10" s="462"/>
      <c r="D10" s="463"/>
      <c r="E10" s="463"/>
      <c r="F10" s="555"/>
      <c r="G10" s="554"/>
      <c r="H10" s="553"/>
      <c r="I10" s="553"/>
      <c r="J10" s="553"/>
      <c r="K10" s="553"/>
      <c r="L10" s="495"/>
      <c r="M10" s="495"/>
      <c r="N10" s="495"/>
      <c r="O10" s="495"/>
      <c r="P10" s="495"/>
      <c r="Q10" s="495"/>
      <c r="R10" s="495"/>
      <c r="S10" s="495"/>
      <c r="T10" s="495"/>
      <c r="U10" s="495"/>
      <c r="V10" s="495"/>
      <c r="W10" s="495"/>
      <c r="X10" s="495"/>
      <c r="Y10" s="495"/>
      <c r="Z10" s="495"/>
      <c r="AA10" s="495"/>
      <c r="AB10" s="495"/>
      <c r="AC10" s="495"/>
      <c r="AD10" s="495"/>
      <c r="AE10" s="464"/>
      <c r="AF10" s="464"/>
      <c r="AG10" s="464"/>
    </row>
    <row r="11" spans="1:33">
      <c r="A11" s="460" t="s">
        <v>259</v>
      </c>
      <c r="B11" s="552" t="s">
        <v>937</v>
      </c>
      <c r="C11" s="462"/>
      <c r="D11" s="463"/>
      <c r="E11" s="463"/>
      <c r="F11" s="555"/>
      <c r="G11" s="555"/>
      <c r="H11" s="554"/>
      <c r="I11" s="553"/>
      <c r="J11" s="553"/>
      <c r="K11" s="553"/>
      <c r="L11" s="495"/>
      <c r="M11" s="495"/>
      <c r="N11" s="495"/>
      <c r="O11" s="495"/>
      <c r="P11" s="495"/>
      <c r="Q11" s="495"/>
      <c r="R11" s="495"/>
      <c r="S11" s="495"/>
      <c r="T11" s="495"/>
      <c r="U11" s="495"/>
      <c r="V11" s="495"/>
      <c r="W11" s="495"/>
      <c r="X11" s="495"/>
      <c r="Y11" s="495"/>
      <c r="Z11" s="495"/>
      <c r="AA11" s="495"/>
      <c r="AB11" s="495"/>
      <c r="AC11" s="495"/>
      <c r="AD11" s="495"/>
      <c r="AE11" s="464"/>
      <c r="AF11" s="464"/>
      <c r="AG11" s="464"/>
    </row>
    <row r="12" spans="1:33">
      <c r="A12" s="460" t="s">
        <v>259</v>
      </c>
      <c r="B12" s="552" t="s">
        <v>938</v>
      </c>
      <c r="C12" s="462"/>
      <c r="D12" s="463"/>
      <c r="E12" s="463"/>
      <c r="F12" s="555"/>
      <c r="G12" s="555"/>
      <c r="H12" s="555"/>
      <c r="I12" s="554"/>
      <c r="J12" s="553"/>
      <c r="K12" s="553"/>
      <c r="L12" s="495"/>
      <c r="M12" s="495"/>
      <c r="N12" s="495"/>
      <c r="O12" s="495"/>
      <c r="P12" s="495"/>
      <c r="Q12" s="495"/>
      <c r="R12" s="495"/>
      <c r="S12" s="495"/>
      <c r="T12" s="495"/>
      <c r="U12" s="495"/>
      <c r="V12" s="495"/>
      <c r="W12" s="495"/>
      <c r="X12" s="495"/>
      <c r="Y12" s="495"/>
      <c r="Z12" s="495"/>
      <c r="AA12" s="495"/>
      <c r="AB12" s="495"/>
      <c r="AC12" s="495"/>
      <c r="AD12" s="495"/>
      <c r="AE12" s="464"/>
      <c r="AF12" s="464"/>
      <c r="AG12" s="464"/>
    </row>
    <row r="13" spans="1:33">
      <c r="A13" s="460" t="s">
        <v>259</v>
      </c>
      <c r="B13" s="552" t="s">
        <v>939</v>
      </c>
      <c r="C13" s="460"/>
      <c r="D13" s="463"/>
      <c r="E13" s="463"/>
      <c r="F13" s="555"/>
      <c r="G13" s="555"/>
      <c r="H13" s="555"/>
      <c r="I13" s="555"/>
      <c r="J13" s="554"/>
      <c r="K13" s="553"/>
      <c r="L13" s="495"/>
      <c r="M13" s="495"/>
      <c r="N13" s="495"/>
      <c r="O13" s="495"/>
      <c r="P13" s="495"/>
      <c r="Q13" s="495"/>
      <c r="R13" s="495"/>
      <c r="S13" s="495"/>
      <c r="T13" s="495"/>
      <c r="U13" s="495"/>
      <c r="V13" s="495"/>
      <c r="W13" s="495"/>
      <c r="X13" s="495"/>
      <c r="Y13" s="495"/>
      <c r="Z13" s="495"/>
      <c r="AA13" s="495"/>
      <c r="AB13" s="495"/>
      <c r="AC13" s="495"/>
      <c r="AD13" s="495"/>
      <c r="AE13" s="464"/>
      <c r="AF13" s="464"/>
      <c r="AG13" s="464"/>
    </row>
    <row r="14" spans="1:33">
      <c r="A14" s="460" t="s">
        <v>259</v>
      </c>
      <c r="B14" s="552" t="s">
        <v>940</v>
      </c>
      <c r="C14" s="460"/>
      <c r="D14" s="463"/>
      <c r="E14" s="463"/>
      <c r="F14" s="555"/>
      <c r="G14" s="555"/>
      <c r="H14" s="555"/>
      <c r="I14" s="555"/>
      <c r="J14" s="555"/>
      <c r="K14" s="554"/>
      <c r="L14" s="495"/>
      <c r="M14" s="495"/>
      <c r="N14" s="495"/>
      <c r="O14" s="495"/>
      <c r="P14" s="495"/>
      <c r="Q14" s="495"/>
      <c r="R14" s="495"/>
      <c r="S14" s="495"/>
      <c r="T14" s="495"/>
      <c r="U14" s="495"/>
      <c r="V14" s="495"/>
      <c r="W14" s="495"/>
      <c r="X14" s="495"/>
      <c r="Y14" s="495"/>
      <c r="Z14" s="495"/>
      <c r="AA14" s="495"/>
      <c r="AB14" s="495"/>
      <c r="AC14" s="495"/>
      <c r="AD14" s="495"/>
      <c r="AE14" s="464"/>
      <c r="AF14" s="464"/>
      <c r="AG14" s="464"/>
    </row>
    <row r="15" spans="1:33">
      <c r="A15" s="460" t="s">
        <v>259</v>
      </c>
      <c r="B15" s="461" t="s">
        <v>941</v>
      </c>
      <c r="C15" s="460"/>
      <c r="D15" s="463"/>
      <c r="E15" s="463"/>
      <c r="F15" s="555"/>
      <c r="G15" s="555"/>
      <c r="H15" s="555"/>
      <c r="I15" s="555"/>
      <c r="J15" s="555"/>
      <c r="K15" s="555"/>
      <c r="L15" s="465"/>
      <c r="M15" s="495"/>
      <c r="N15" s="495"/>
      <c r="O15" s="495"/>
      <c r="P15" s="495"/>
      <c r="Q15" s="495"/>
      <c r="R15" s="495"/>
      <c r="S15" s="495"/>
      <c r="T15" s="495"/>
      <c r="U15" s="495"/>
      <c r="V15" s="495"/>
      <c r="W15" s="495"/>
      <c r="X15" s="495"/>
      <c r="Y15" s="495"/>
      <c r="Z15" s="495"/>
      <c r="AA15" s="495"/>
      <c r="AB15" s="495"/>
      <c r="AC15" s="495"/>
      <c r="AD15" s="495"/>
      <c r="AE15" s="464"/>
      <c r="AF15" s="464"/>
      <c r="AG15" s="464"/>
    </row>
    <row r="16" spans="1:33">
      <c r="A16" s="460" t="s">
        <v>259</v>
      </c>
      <c r="B16" s="461" t="s">
        <v>942</v>
      </c>
      <c r="C16" s="460"/>
      <c r="D16" s="463"/>
      <c r="E16" s="463"/>
      <c r="F16" s="555"/>
      <c r="G16" s="555"/>
      <c r="H16" s="555"/>
      <c r="I16" s="555"/>
      <c r="J16" s="555"/>
      <c r="K16" s="555"/>
      <c r="L16" s="494"/>
      <c r="M16" s="465"/>
      <c r="N16" s="495"/>
      <c r="O16" s="495"/>
      <c r="P16" s="495"/>
      <c r="Q16" s="495"/>
      <c r="R16" s="495"/>
      <c r="S16" s="495"/>
      <c r="T16" s="495"/>
      <c r="U16" s="495"/>
      <c r="V16" s="495"/>
      <c r="W16" s="495"/>
      <c r="X16" s="495"/>
      <c r="Y16" s="495"/>
      <c r="Z16" s="495"/>
      <c r="AA16" s="495"/>
      <c r="AB16" s="495"/>
      <c r="AC16" s="495"/>
      <c r="AD16" s="495"/>
      <c r="AE16" s="464"/>
      <c r="AF16" s="464"/>
      <c r="AG16" s="464"/>
    </row>
    <row r="17" spans="1:33">
      <c r="A17" s="460" t="s">
        <v>259</v>
      </c>
      <c r="B17" s="461" t="s">
        <v>943</v>
      </c>
      <c r="C17" s="460"/>
      <c r="D17" s="463"/>
      <c r="E17" s="463"/>
      <c r="F17" s="555"/>
      <c r="G17" s="555"/>
      <c r="H17" s="555"/>
      <c r="I17" s="555"/>
      <c r="J17" s="555"/>
      <c r="K17" s="555"/>
      <c r="L17" s="494"/>
      <c r="M17" s="494"/>
      <c r="N17" s="465"/>
      <c r="O17" s="495"/>
      <c r="P17" s="495"/>
      <c r="Q17" s="495"/>
      <c r="R17" s="495"/>
      <c r="S17" s="495"/>
      <c r="T17" s="495"/>
      <c r="U17" s="495"/>
      <c r="V17" s="495"/>
      <c r="W17" s="495"/>
      <c r="X17" s="495"/>
      <c r="Y17" s="495"/>
      <c r="Z17" s="495"/>
      <c r="AA17" s="495"/>
      <c r="AB17" s="495"/>
      <c r="AC17" s="495"/>
      <c r="AD17" s="495"/>
      <c r="AE17" s="464"/>
      <c r="AF17" s="464"/>
      <c r="AG17" s="464"/>
    </row>
    <row r="18" spans="1:33">
      <c r="A18" s="460" t="s">
        <v>259</v>
      </c>
      <c r="B18" s="461" t="s">
        <v>944</v>
      </c>
      <c r="C18" s="460"/>
      <c r="D18" s="463"/>
      <c r="E18" s="463"/>
      <c r="F18" s="555"/>
      <c r="G18" s="555"/>
      <c r="H18" s="555"/>
      <c r="I18" s="555"/>
      <c r="J18" s="555"/>
      <c r="K18" s="555"/>
      <c r="L18" s="494"/>
      <c r="M18" s="494"/>
      <c r="N18" s="494"/>
      <c r="O18" s="465"/>
      <c r="P18" s="495"/>
      <c r="Q18" s="495"/>
      <c r="R18" s="495"/>
      <c r="S18" s="495"/>
      <c r="T18" s="495"/>
      <c r="U18" s="495"/>
      <c r="V18" s="495"/>
      <c r="W18" s="495"/>
      <c r="X18" s="495"/>
      <c r="Y18" s="495"/>
      <c r="Z18" s="495"/>
      <c r="AA18" s="495"/>
      <c r="AB18" s="495"/>
      <c r="AC18" s="495"/>
      <c r="AD18" s="495"/>
      <c r="AE18" s="464"/>
      <c r="AF18" s="464"/>
      <c r="AG18" s="464"/>
    </row>
    <row r="19" spans="1:33">
      <c r="A19" s="460" t="s">
        <v>259</v>
      </c>
      <c r="B19" s="461" t="s">
        <v>945</v>
      </c>
      <c r="C19" s="460"/>
      <c r="D19" s="463"/>
      <c r="E19" s="463"/>
      <c r="F19" s="555"/>
      <c r="G19" s="555"/>
      <c r="H19" s="555"/>
      <c r="I19" s="555"/>
      <c r="J19" s="555"/>
      <c r="K19" s="555"/>
      <c r="L19" s="494"/>
      <c r="M19" s="494"/>
      <c r="N19" s="494"/>
      <c r="O19" s="494"/>
      <c r="P19" s="465"/>
      <c r="Q19" s="495"/>
      <c r="R19" s="495"/>
      <c r="S19" s="495"/>
      <c r="T19" s="495"/>
      <c r="U19" s="495"/>
      <c r="V19" s="495"/>
      <c r="W19" s="495"/>
      <c r="X19" s="495"/>
      <c r="Y19" s="495"/>
      <c r="Z19" s="495"/>
      <c r="AA19" s="495"/>
      <c r="AB19" s="495"/>
      <c r="AC19" s="495"/>
      <c r="AD19" s="495"/>
      <c r="AE19" s="464"/>
      <c r="AF19" s="464"/>
      <c r="AG19" s="464"/>
    </row>
    <row r="20" spans="1:33">
      <c r="A20" s="460" t="s">
        <v>259</v>
      </c>
      <c r="B20" s="461" t="s">
        <v>951</v>
      </c>
      <c r="C20" s="464"/>
      <c r="D20" s="463"/>
      <c r="E20" s="463"/>
      <c r="F20" s="555"/>
      <c r="G20" s="555"/>
      <c r="H20" s="555"/>
      <c r="I20" s="555"/>
      <c r="J20" s="555"/>
      <c r="K20" s="555"/>
      <c r="L20" s="494"/>
      <c r="M20" s="494"/>
      <c r="N20" s="494"/>
      <c r="O20" s="494"/>
      <c r="P20" s="494"/>
      <c r="Q20" s="465"/>
      <c r="R20" s="495"/>
      <c r="S20" s="495"/>
      <c r="T20" s="495"/>
      <c r="U20" s="495"/>
      <c r="V20" s="495"/>
      <c r="W20" s="495"/>
      <c r="X20" s="495"/>
      <c r="Y20" s="495"/>
      <c r="Z20" s="495"/>
      <c r="AA20" s="495"/>
      <c r="AB20" s="495"/>
      <c r="AC20" s="495"/>
      <c r="AD20" s="495"/>
      <c r="AE20" s="464"/>
      <c r="AF20" s="464"/>
      <c r="AG20" s="464"/>
    </row>
    <row r="21" spans="1:33">
      <c r="A21" s="460" t="s">
        <v>259</v>
      </c>
      <c r="B21" s="461" t="s">
        <v>947</v>
      </c>
      <c r="C21" s="464"/>
      <c r="D21" s="463"/>
      <c r="E21" s="463"/>
      <c r="F21" s="555"/>
      <c r="G21" s="555"/>
      <c r="H21" s="555"/>
      <c r="I21" s="555"/>
      <c r="J21" s="555"/>
      <c r="K21" s="555"/>
      <c r="L21" s="494"/>
      <c r="M21" s="494"/>
      <c r="N21" s="494"/>
      <c r="O21" s="494"/>
      <c r="P21" s="494"/>
      <c r="Q21" s="494"/>
      <c r="R21" s="465"/>
      <c r="T21" s="464"/>
      <c r="U21" s="464"/>
      <c r="V21" s="464"/>
      <c r="W21" s="495"/>
      <c r="X21" s="495"/>
      <c r="Y21" s="495"/>
      <c r="Z21" s="495"/>
      <c r="AA21" s="495"/>
      <c r="AB21" s="495"/>
      <c r="AC21" s="495"/>
      <c r="AD21" s="495"/>
      <c r="AE21" s="464"/>
      <c r="AF21" s="464"/>
      <c r="AG21" s="464"/>
    </row>
    <row r="22" spans="1:33">
      <c r="A22" s="460" t="s">
        <v>259</v>
      </c>
      <c r="B22" s="461" t="s">
        <v>948</v>
      </c>
      <c r="C22" s="464"/>
      <c r="D22" s="463"/>
      <c r="E22" s="463"/>
      <c r="F22" s="555"/>
      <c r="G22" s="555"/>
      <c r="H22" s="555"/>
      <c r="I22" s="555"/>
      <c r="J22" s="555"/>
      <c r="K22" s="555"/>
      <c r="L22" s="494"/>
      <c r="M22" s="494"/>
      <c r="N22" s="494"/>
      <c r="O22" s="494"/>
      <c r="P22" s="494"/>
      <c r="Q22" s="494"/>
      <c r="R22" s="494"/>
      <c r="S22" s="465"/>
      <c r="T22" s="464"/>
      <c r="U22" s="464"/>
      <c r="V22" s="464"/>
      <c r="W22" s="495"/>
      <c r="X22" s="495"/>
      <c r="Y22" s="495"/>
      <c r="Z22" s="495"/>
      <c r="AA22" s="495"/>
      <c r="AB22" s="495"/>
      <c r="AC22" s="495"/>
      <c r="AD22" s="495"/>
      <c r="AE22" s="464"/>
      <c r="AF22" s="464"/>
      <c r="AG22" s="464"/>
    </row>
    <row r="23" spans="1:33">
      <c r="A23" s="460" t="s">
        <v>259</v>
      </c>
      <c r="B23" s="461" t="s">
        <v>949</v>
      </c>
      <c r="C23" s="464"/>
      <c r="D23" s="463"/>
      <c r="E23" s="463"/>
      <c r="F23" s="555"/>
      <c r="G23" s="555"/>
      <c r="H23" s="555"/>
      <c r="I23" s="555"/>
      <c r="J23" s="555"/>
      <c r="K23" s="555"/>
      <c r="L23" s="494"/>
      <c r="M23" s="494"/>
      <c r="N23" s="494"/>
      <c r="O23" s="494"/>
      <c r="P23" s="494"/>
      <c r="Q23" s="494"/>
      <c r="R23" s="494"/>
      <c r="S23" s="494"/>
      <c r="T23" s="465"/>
      <c r="U23" s="464"/>
      <c r="V23" s="464"/>
      <c r="W23" s="495"/>
      <c r="X23" s="495"/>
      <c r="Y23" s="495"/>
      <c r="Z23" s="495"/>
      <c r="AA23" s="495"/>
      <c r="AB23" s="495"/>
      <c r="AC23" s="495"/>
      <c r="AD23" s="495"/>
      <c r="AE23" s="464"/>
      <c r="AF23" s="464"/>
      <c r="AG23" s="464"/>
    </row>
    <row r="24" spans="1:33">
      <c r="A24" s="460" t="s">
        <v>259</v>
      </c>
      <c r="B24" s="461" t="s">
        <v>669</v>
      </c>
      <c r="C24" s="464"/>
      <c r="D24" s="463"/>
      <c r="E24" s="463"/>
      <c r="F24" s="555"/>
      <c r="G24" s="555"/>
      <c r="H24" s="555"/>
      <c r="I24" s="555"/>
      <c r="J24" s="555"/>
      <c r="K24" s="555"/>
      <c r="L24" s="494"/>
      <c r="M24" s="494"/>
      <c r="N24" s="494"/>
      <c r="O24" s="494"/>
      <c r="P24" s="494"/>
      <c r="Q24" s="494"/>
      <c r="R24" s="494"/>
      <c r="S24" s="494"/>
      <c r="T24" s="494"/>
      <c r="U24" s="465"/>
      <c r="V24" s="464"/>
      <c r="W24" s="495"/>
      <c r="X24" s="495"/>
      <c r="Y24" s="495"/>
      <c r="Z24" s="495"/>
      <c r="AA24" s="495"/>
      <c r="AB24" s="495"/>
      <c r="AC24" s="495"/>
      <c r="AD24" s="495"/>
      <c r="AE24" s="464"/>
      <c r="AF24" s="464"/>
      <c r="AG24" s="464"/>
    </row>
    <row r="25" spans="1:33">
      <c r="A25" s="460" t="s">
        <v>259</v>
      </c>
      <c r="B25" s="461" t="s">
        <v>664</v>
      </c>
      <c r="C25" s="464"/>
      <c r="D25" s="463"/>
      <c r="E25" s="463"/>
      <c r="F25" s="555"/>
      <c r="G25" s="555"/>
      <c r="H25" s="555"/>
      <c r="I25" s="555"/>
      <c r="J25" s="555"/>
      <c r="K25" s="555"/>
      <c r="L25" s="494"/>
      <c r="M25" s="494"/>
      <c r="N25" s="494"/>
      <c r="O25" s="494"/>
      <c r="P25" s="494"/>
      <c r="Q25" s="494"/>
      <c r="R25" s="494"/>
      <c r="S25" s="494"/>
      <c r="T25" s="494"/>
      <c r="U25" s="494"/>
      <c r="V25" s="465"/>
      <c r="W25" s="495"/>
      <c r="X25" s="495"/>
      <c r="Y25" s="495"/>
      <c r="Z25" s="495"/>
      <c r="AA25" s="495"/>
      <c r="AB25" s="495"/>
      <c r="AC25" s="495"/>
      <c r="AD25" s="495"/>
      <c r="AE25" s="464"/>
      <c r="AF25" s="464"/>
      <c r="AG25" s="464"/>
    </row>
    <row r="26" spans="1:33">
      <c r="A26" s="460" t="s">
        <v>259</v>
      </c>
      <c r="B26" s="461" t="s">
        <v>666</v>
      </c>
      <c r="C26" s="464"/>
      <c r="D26" s="463"/>
      <c r="E26" s="463"/>
      <c r="F26" s="555"/>
      <c r="G26" s="555"/>
      <c r="H26" s="555"/>
      <c r="I26" s="555"/>
      <c r="J26" s="555"/>
      <c r="K26" s="555"/>
      <c r="L26" s="494"/>
      <c r="M26" s="494"/>
      <c r="N26" s="494"/>
      <c r="O26" s="494"/>
      <c r="P26" s="494"/>
      <c r="Q26" s="494"/>
      <c r="R26" s="494"/>
      <c r="S26" s="494"/>
      <c r="T26" s="494"/>
      <c r="U26" s="494"/>
      <c r="V26" s="494"/>
      <c r="W26" s="465"/>
      <c r="X26" s="495"/>
      <c r="Y26" s="495"/>
      <c r="Z26" s="495"/>
      <c r="AA26" s="495"/>
      <c r="AB26" s="495"/>
      <c r="AC26" s="495"/>
      <c r="AD26" s="495"/>
      <c r="AE26" s="464"/>
      <c r="AF26" s="464"/>
      <c r="AG26" s="464"/>
    </row>
    <row r="27" spans="1:33">
      <c r="A27" s="460" t="s">
        <v>259</v>
      </c>
      <c r="B27" s="461" t="s">
        <v>667</v>
      </c>
      <c r="C27" s="464"/>
      <c r="D27" s="463"/>
      <c r="E27" s="463"/>
      <c r="F27" s="555"/>
      <c r="G27" s="555"/>
      <c r="H27" s="555"/>
      <c r="I27" s="555"/>
      <c r="J27" s="555"/>
      <c r="K27" s="555"/>
      <c r="L27" s="494"/>
      <c r="M27" s="494"/>
      <c r="N27" s="494"/>
      <c r="O27" s="494"/>
      <c r="P27" s="494"/>
      <c r="Q27" s="494"/>
      <c r="R27" s="494"/>
      <c r="S27" s="494"/>
      <c r="T27" s="494"/>
      <c r="U27" s="494"/>
      <c r="V27" s="494"/>
      <c r="W27" s="494"/>
      <c r="X27" s="465"/>
      <c r="Y27" s="495"/>
      <c r="Z27" s="495"/>
      <c r="AA27" s="495"/>
      <c r="AB27" s="495"/>
      <c r="AC27" s="495"/>
      <c r="AD27" s="495"/>
      <c r="AE27" s="464"/>
      <c r="AF27" s="464"/>
      <c r="AG27" s="464"/>
    </row>
    <row r="28" spans="1:33">
      <c r="A28" s="460" t="s">
        <v>259</v>
      </c>
      <c r="B28" s="461" t="s">
        <v>668</v>
      </c>
      <c r="C28" s="464"/>
      <c r="D28" s="463"/>
      <c r="E28" s="463"/>
      <c r="F28" s="555"/>
      <c r="G28" s="555"/>
      <c r="H28" s="555"/>
      <c r="I28" s="555"/>
      <c r="J28" s="555"/>
      <c r="K28" s="555"/>
      <c r="L28" s="494"/>
      <c r="M28" s="494"/>
      <c r="N28" s="494"/>
      <c r="O28" s="494"/>
      <c r="P28" s="494"/>
      <c r="Q28" s="494"/>
      <c r="R28" s="494"/>
      <c r="S28" s="494"/>
      <c r="T28" s="494"/>
      <c r="U28" s="494"/>
      <c r="V28" s="494"/>
      <c r="W28" s="494"/>
      <c r="X28" s="494"/>
      <c r="Y28" s="465"/>
      <c r="Z28" s="495"/>
      <c r="AA28" s="495"/>
      <c r="AB28" s="495"/>
      <c r="AC28" s="495"/>
      <c r="AD28" s="495"/>
      <c r="AE28" s="464"/>
      <c r="AF28" s="464"/>
      <c r="AG28" s="464"/>
    </row>
    <row r="29" spans="1:33">
      <c r="A29" s="460" t="s">
        <v>259</v>
      </c>
      <c r="B29" s="461" t="s">
        <v>674</v>
      </c>
      <c r="C29" s="464"/>
      <c r="D29" s="463"/>
      <c r="E29" s="463"/>
      <c r="F29" s="555"/>
      <c r="G29" s="555"/>
      <c r="H29" s="555"/>
      <c r="I29" s="555"/>
      <c r="J29" s="555"/>
      <c r="K29" s="555"/>
      <c r="L29" s="494"/>
      <c r="M29" s="494"/>
      <c r="N29" s="494"/>
      <c r="O29" s="494"/>
      <c r="P29" s="494"/>
      <c r="Q29" s="494"/>
      <c r="R29" s="494"/>
      <c r="S29" s="494"/>
      <c r="T29" s="494"/>
      <c r="U29" s="494"/>
      <c r="V29" s="494"/>
      <c r="W29" s="494"/>
      <c r="X29" s="494"/>
      <c r="Y29" s="494"/>
      <c r="Z29" s="465"/>
      <c r="AA29" s="495"/>
      <c r="AB29" s="495"/>
      <c r="AC29" s="495"/>
      <c r="AD29" s="495"/>
      <c r="AE29" s="464"/>
      <c r="AF29" s="464"/>
      <c r="AG29" s="464"/>
    </row>
    <row r="30" spans="1:33">
      <c r="A30" s="460" t="s">
        <v>259</v>
      </c>
      <c r="B30" s="461" t="s">
        <v>952</v>
      </c>
      <c r="C30" s="464"/>
      <c r="D30" s="463"/>
      <c r="E30" s="463"/>
      <c r="F30" s="555"/>
      <c r="G30" s="555"/>
      <c r="H30" s="555"/>
      <c r="I30" s="555"/>
      <c r="J30" s="555"/>
      <c r="K30" s="555"/>
      <c r="L30" s="494"/>
      <c r="M30" s="494"/>
      <c r="N30" s="494"/>
      <c r="O30" s="494"/>
      <c r="P30" s="494"/>
      <c r="Q30" s="494"/>
      <c r="R30" s="494"/>
      <c r="S30" s="494"/>
      <c r="T30" s="494"/>
      <c r="U30" s="494"/>
      <c r="V30" s="494"/>
      <c r="W30" s="494"/>
      <c r="X30" s="494"/>
      <c r="Y30" s="494"/>
      <c r="Z30" s="494"/>
      <c r="AA30" s="465"/>
      <c r="AB30" s="495"/>
      <c r="AC30" s="495"/>
      <c r="AD30" s="495"/>
      <c r="AE30" s="464"/>
      <c r="AF30" s="464"/>
      <c r="AG30" s="464"/>
    </row>
    <row r="31" spans="1:33">
      <c r="A31" s="460" t="s">
        <v>259</v>
      </c>
      <c r="B31" s="461" t="s">
        <v>953</v>
      </c>
      <c r="C31" s="464"/>
      <c r="D31" s="463"/>
      <c r="E31" s="463"/>
      <c r="F31" s="555"/>
      <c r="G31" s="555"/>
      <c r="H31" s="555"/>
      <c r="I31" s="555"/>
      <c r="J31" s="555"/>
      <c r="K31" s="555"/>
      <c r="L31" s="494"/>
      <c r="M31" s="494"/>
      <c r="N31" s="494"/>
      <c r="O31" s="494"/>
      <c r="P31" s="494"/>
      <c r="Q31" s="494"/>
      <c r="R31" s="494"/>
      <c r="S31" s="494"/>
      <c r="T31" s="494"/>
      <c r="U31" s="494"/>
      <c r="V31" s="494"/>
      <c r="W31" s="494"/>
      <c r="X31" s="494"/>
      <c r="Y31" s="494"/>
      <c r="Z31" s="494"/>
      <c r="AA31" s="494"/>
      <c r="AB31" s="465"/>
      <c r="AC31" s="495"/>
      <c r="AD31" s="495"/>
      <c r="AE31" s="464"/>
      <c r="AF31" s="464"/>
      <c r="AG31" s="464"/>
    </row>
    <row r="32" spans="1:33">
      <c r="A32" s="460" t="s">
        <v>259</v>
      </c>
      <c r="B32" s="461" t="s">
        <v>954</v>
      </c>
      <c r="C32" s="464"/>
      <c r="D32" s="463"/>
      <c r="E32" s="463"/>
      <c r="F32" s="555"/>
      <c r="G32" s="555"/>
      <c r="H32" s="555"/>
      <c r="I32" s="555"/>
      <c r="J32" s="555"/>
      <c r="K32" s="555"/>
      <c r="L32" s="494"/>
      <c r="M32" s="494"/>
      <c r="N32" s="494"/>
      <c r="O32" s="494"/>
      <c r="P32" s="494"/>
      <c r="Q32" s="494"/>
      <c r="R32" s="494"/>
      <c r="S32" s="494"/>
      <c r="T32" s="494"/>
      <c r="U32" s="494"/>
      <c r="V32" s="494"/>
      <c r="W32" s="494"/>
      <c r="X32" s="494"/>
      <c r="Y32" s="494"/>
      <c r="Z32" s="494"/>
      <c r="AA32" s="494"/>
      <c r="AB32" s="494"/>
      <c r="AC32" s="465"/>
      <c r="AD32" s="495"/>
      <c r="AE32" s="464"/>
      <c r="AF32" s="464"/>
      <c r="AG32" s="464"/>
    </row>
    <row r="33" spans="1:36">
      <c r="A33" s="460" t="s">
        <v>259</v>
      </c>
      <c r="B33" s="461" t="s">
        <v>955</v>
      </c>
      <c r="C33" s="464"/>
      <c r="D33" s="463"/>
      <c r="E33" s="463"/>
      <c r="F33" s="555"/>
      <c r="G33" s="555"/>
      <c r="H33" s="555"/>
      <c r="I33" s="555"/>
      <c r="J33" s="555"/>
      <c r="K33" s="555"/>
      <c r="L33" s="494"/>
      <c r="M33" s="494"/>
      <c r="N33" s="494"/>
      <c r="O33" s="494"/>
      <c r="P33" s="494"/>
      <c r="Q33" s="494"/>
      <c r="R33" s="494"/>
      <c r="S33" s="494"/>
      <c r="T33" s="494"/>
      <c r="U33" s="494"/>
      <c r="V33" s="494"/>
      <c r="W33" s="494"/>
      <c r="X33" s="494"/>
      <c r="Y33" s="494"/>
      <c r="Z33" s="494"/>
      <c r="AA33" s="494"/>
      <c r="AB33" s="494"/>
      <c r="AC33" s="494"/>
      <c r="AD33" s="465"/>
      <c r="AE33" s="464"/>
      <c r="AF33" s="464"/>
      <c r="AG33" s="464"/>
    </row>
    <row r="34" spans="1:36">
      <c r="A34" s="466"/>
      <c r="B34" s="467" t="s">
        <v>302</v>
      </c>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row>
    <row r="36" spans="1:36">
      <c r="B36" s="455" t="s">
        <v>956</v>
      </c>
      <c r="F36" s="493" t="s">
        <v>194</v>
      </c>
      <c r="G36" s="493"/>
      <c r="H36" s="493"/>
      <c r="I36" s="493"/>
      <c r="J36" s="493"/>
      <c r="K36" s="493"/>
      <c r="L36" s="469"/>
      <c r="M36" s="469"/>
      <c r="N36" s="727"/>
      <c r="O36" s="727"/>
      <c r="P36" s="727"/>
      <c r="Q36" s="727"/>
      <c r="R36" s="727"/>
      <c r="S36" s="727"/>
      <c r="T36" s="727"/>
      <c r="U36" s="727"/>
      <c r="V36" s="727"/>
      <c r="W36" s="727"/>
      <c r="X36" s="727"/>
      <c r="Y36" s="727"/>
      <c r="Z36" s="727"/>
      <c r="AA36" s="727"/>
      <c r="AB36" s="727"/>
      <c r="AC36" s="727"/>
      <c r="AD36" s="727"/>
    </row>
    <row r="37" spans="1:36" s="470" customFormat="1" ht="26.45">
      <c r="A37" s="458"/>
      <c r="B37" s="457" t="s">
        <v>892</v>
      </c>
      <c r="C37" s="1178" t="s">
        <v>957</v>
      </c>
      <c r="D37" s="1178" t="s">
        <v>929</v>
      </c>
      <c r="E37" s="1178" t="s">
        <v>930</v>
      </c>
      <c r="F37" s="1180" t="s">
        <v>931</v>
      </c>
      <c r="G37" s="1181"/>
      <c r="H37" s="1181"/>
      <c r="I37" s="1181"/>
      <c r="J37" s="1181"/>
      <c r="K37" s="1181"/>
      <c r="L37" s="1181"/>
      <c r="M37" s="1181"/>
      <c r="N37" s="1181"/>
      <c r="O37" s="1181"/>
      <c r="P37" s="1181"/>
      <c r="Q37" s="1181"/>
      <c r="R37" s="1181"/>
      <c r="S37" s="1181"/>
      <c r="T37" s="1181"/>
      <c r="U37" s="1181"/>
      <c r="V37" s="1181"/>
      <c r="W37" s="1181"/>
      <c r="X37" s="1181"/>
      <c r="Y37" s="1181"/>
      <c r="Z37" s="1181"/>
      <c r="AA37" s="1181"/>
      <c r="AB37" s="1181"/>
      <c r="AC37" s="1181"/>
      <c r="AD37" s="1182"/>
      <c r="AE37" s="492" t="s">
        <v>932</v>
      </c>
      <c r="AF37" s="492" t="s">
        <v>933</v>
      </c>
      <c r="AG37" s="492" t="s">
        <v>934</v>
      </c>
      <c r="AI37" s="471"/>
      <c r="AJ37" s="471"/>
    </row>
    <row r="38" spans="1:36" s="470" customFormat="1">
      <c r="A38" s="458"/>
      <c r="B38" s="457"/>
      <c r="C38" s="1179"/>
      <c r="D38" s="1179"/>
      <c r="E38" s="1179"/>
      <c r="F38" s="550" t="s">
        <v>935</v>
      </c>
      <c r="G38" s="550" t="s">
        <v>936</v>
      </c>
      <c r="H38" s="550" t="s">
        <v>937</v>
      </c>
      <c r="I38" s="550" t="s">
        <v>938</v>
      </c>
      <c r="J38" s="550" t="s">
        <v>939</v>
      </c>
      <c r="K38" s="550" t="s">
        <v>940</v>
      </c>
      <c r="L38" s="459" t="s">
        <v>941</v>
      </c>
      <c r="M38" s="459" t="s">
        <v>942</v>
      </c>
      <c r="N38" s="459" t="s">
        <v>943</v>
      </c>
      <c r="O38" s="459" t="s">
        <v>944</v>
      </c>
      <c r="P38" s="459" t="s">
        <v>945</v>
      </c>
      <c r="Q38" s="459" t="s">
        <v>946</v>
      </c>
      <c r="R38" s="459" t="s">
        <v>947</v>
      </c>
      <c r="S38" s="459" t="s">
        <v>948</v>
      </c>
      <c r="T38" s="459" t="s">
        <v>949</v>
      </c>
      <c r="U38" s="459" t="s">
        <v>669</v>
      </c>
      <c r="V38" s="459" t="s">
        <v>664</v>
      </c>
      <c r="W38" s="459" t="s">
        <v>666</v>
      </c>
      <c r="X38" s="459" t="s">
        <v>667</v>
      </c>
      <c r="Y38" s="459" t="s">
        <v>12</v>
      </c>
      <c r="Z38" s="459" t="s">
        <v>13</v>
      </c>
      <c r="AA38" s="459" t="s">
        <v>14</v>
      </c>
      <c r="AB38" s="459" t="s">
        <v>15</v>
      </c>
      <c r="AC38" s="459" t="s">
        <v>16</v>
      </c>
      <c r="AD38" s="459" t="s">
        <v>17</v>
      </c>
      <c r="AE38" s="492"/>
      <c r="AF38" s="492"/>
      <c r="AG38" s="492"/>
      <c r="AI38" s="471"/>
      <c r="AJ38" s="471"/>
    </row>
    <row r="39" spans="1:36">
      <c r="A39" s="460" t="s">
        <v>950</v>
      </c>
      <c r="B39" s="461">
        <v>2005</v>
      </c>
      <c r="C39" s="717"/>
      <c r="D39" s="463"/>
      <c r="E39" s="463"/>
      <c r="F39" s="551"/>
      <c r="G39" s="551"/>
      <c r="H39" s="551"/>
      <c r="I39" s="551"/>
      <c r="J39" s="551"/>
      <c r="K39" s="553"/>
      <c r="L39" s="495"/>
      <c r="M39" s="495"/>
      <c r="N39" s="495"/>
      <c r="O39" s="495"/>
      <c r="P39" s="495"/>
      <c r="Q39" s="495"/>
      <c r="R39" s="495"/>
      <c r="S39" s="495"/>
      <c r="T39" s="495"/>
      <c r="U39" s="495"/>
      <c r="V39" s="495"/>
      <c r="W39" s="495"/>
      <c r="X39" s="495"/>
      <c r="Y39" s="495"/>
      <c r="Z39" s="495"/>
      <c r="AA39" s="495"/>
      <c r="AB39" s="495"/>
      <c r="AC39" s="495"/>
      <c r="AD39" s="495"/>
      <c r="AE39" s="464"/>
      <c r="AF39" s="464"/>
      <c r="AG39" s="464"/>
    </row>
    <row r="40" spans="1:36">
      <c r="A40" s="460" t="s">
        <v>259</v>
      </c>
      <c r="B40" s="552" t="s">
        <v>935</v>
      </c>
      <c r="C40" s="717"/>
      <c r="D40" s="463"/>
      <c r="E40" s="463"/>
      <c r="F40" s="554"/>
      <c r="G40" s="553"/>
      <c r="H40" s="553"/>
      <c r="I40" s="553"/>
      <c r="J40" s="553"/>
      <c r="K40" s="553"/>
      <c r="L40" s="495"/>
      <c r="M40" s="495"/>
      <c r="N40" s="495"/>
      <c r="O40" s="495"/>
      <c r="P40" s="495"/>
      <c r="Q40" s="495"/>
      <c r="R40" s="495"/>
      <c r="S40" s="495"/>
      <c r="T40" s="495"/>
      <c r="U40" s="495"/>
      <c r="V40" s="495"/>
      <c r="W40" s="495"/>
      <c r="X40" s="495"/>
      <c r="Y40" s="495"/>
      <c r="Z40" s="495"/>
      <c r="AA40" s="495"/>
      <c r="AB40" s="495"/>
      <c r="AC40" s="495"/>
      <c r="AD40" s="495"/>
      <c r="AE40" s="464"/>
      <c r="AF40" s="464"/>
      <c r="AG40" s="464"/>
    </row>
    <row r="41" spans="1:36">
      <c r="A41" s="460" t="s">
        <v>259</v>
      </c>
      <c r="B41" s="552" t="s">
        <v>936</v>
      </c>
      <c r="C41" s="717"/>
      <c r="D41" s="463"/>
      <c r="E41" s="463"/>
      <c r="F41" s="555"/>
      <c r="G41" s="554"/>
      <c r="H41" s="553"/>
      <c r="I41" s="553"/>
      <c r="J41" s="553"/>
      <c r="K41" s="553"/>
      <c r="L41" s="495"/>
      <c r="M41" s="495"/>
      <c r="N41" s="495"/>
      <c r="O41" s="495"/>
      <c r="P41" s="495"/>
      <c r="Q41" s="495"/>
      <c r="R41" s="495"/>
      <c r="S41" s="495"/>
      <c r="T41" s="495"/>
      <c r="U41" s="495"/>
      <c r="V41" s="495"/>
      <c r="W41" s="495"/>
      <c r="X41" s="495"/>
      <c r="Y41" s="495"/>
      <c r="Z41" s="495"/>
      <c r="AA41" s="495"/>
      <c r="AB41" s="495"/>
      <c r="AC41" s="495"/>
      <c r="AD41" s="495"/>
      <c r="AE41" s="464"/>
      <c r="AF41" s="464"/>
      <c r="AG41" s="464"/>
    </row>
    <row r="42" spans="1:36">
      <c r="A42" s="460" t="s">
        <v>259</v>
      </c>
      <c r="B42" s="552" t="s">
        <v>937</v>
      </c>
      <c r="C42" s="717"/>
      <c r="D42" s="463"/>
      <c r="E42" s="463"/>
      <c r="F42" s="555"/>
      <c r="G42" s="555"/>
      <c r="H42" s="554"/>
      <c r="I42" s="553"/>
      <c r="J42" s="553"/>
      <c r="K42" s="553"/>
      <c r="L42" s="495"/>
      <c r="M42" s="495"/>
      <c r="N42" s="495"/>
      <c r="O42" s="495"/>
      <c r="P42" s="495"/>
      <c r="Q42" s="495"/>
      <c r="R42" s="495"/>
      <c r="S42" s="495"/>
      <c r="T42" s="495"/>
      <c r="U42" s="495"/>
      <c r="V42" s="495"/>
      <c r="W42" s="495"/>
      <c r="X42" s="495"/>
      <c r="Y42" s="495"/>
      <c r="Z42" s="495"/>
      <c r="AA42" s="495"/>
      <c r="AB42" s="495"/>
      <c r="AC42" s="495"/>
      <c r="AD42" s="495"/>
      <c r="AE42" s="464"/>
      <c r="AF42" s="464"/>
      <c r="AG42" s="464"/>
    </row>
    <row r="43" spans="1:36">
      <c r="A43" s="460" t="s">
        <v>259</v>
      </c>
      <c r="B43" s="552" t="s">
        <v>938</v>
      </c>
      <c r="C43" s="717"/>
      <c r="D43" s="463"/>
      <c r="E43" s="463"/>
      <c r="F43" s="555"/>
      <c r="G43" s="555"/>
      <c r="H43" s="555"/>
      <c r="I43" s="554"/>
      <c r="J43" s="553"/>
      <c r="K43" s="553"/>
      <c r="L43" s="495"/>
      <c r="M43" s="495"/>
      <c r="N43" s="495"/>
      <c r="O43" s="495"/>
      <c r="P43" s="495"/>
      <c r="Q43" s="495"/>
      <c r="R43" s="495"/>
      <c r="S43" s="495"/>
      <c r="T43" s="495"/>
      <c r="U43" s="495"/>
      <c r="V43" s="495"/>
      <c r="W43" s="495"/>
      <c r="X43" s="495"/>
      <c r="Y43" s="495"/>
      <c r="Z43" s="495"/>
      <c r="AA43" s="495"/>
      <c r="AB43" s="495"/>
      <c r="AC43" s="495"/>
      <c r="AD43" s="495"/>
      <c r="AE43" s="464"/>
      <c r="AF43" s="464"/>
      <c r="AG43" s="464"/>
    </row>
    <row r="44" spans="1:36">
      <c r="A44" s="460" t="s">
        <v>259</v>
      </c>
      <c r="B44" s="552" t="s">
        <v>939</v>
      </c>
      <c r="C44" s="717"/>
      <c r="D44" s="463"/>
      <c r="E44" s="463"/>
      <c r="F44" s="555"/>
      <c r="G44" s="555"/>
      <c r="H44" s="555"/>
      <c r="I44" s="555"/>
      <c r="J44" s="554"/>
      <c r="K44" s="553"/>
      <c r="L44" s="495"/>
      <c r="M44" s="495"/>
      <c r="N44" s="495"/>
      <c r="O44" s="495"/>
      <c r="P44" s="495"/>
      <c r="Q44" s="495"/>
      <c r="R44" s="495"/>
      <c r="S44" s="495"/>
      <c r="T44" s="495"/>
      <c r="U44" s="495"/>
      <c r="V44" s="495"/>
      <c r="W44" s="495"/>
      <c r="X44" s="495"/>
      <c r="Y44" s="495"/>
      <c r="Z44" s="495"/>
      <c r="AA44" s="495"/>
      <c r="AB44" s="495"/>
      <c r="AC44" s="495"/>
      <c r="AD44" s="495"/>
      <c r="AE44" s="464"/>
      <c r="AF44" s="464"/>
      <c r="AG44" s="464"/>
    </row>
    <row r="45" spans="1:36" ht="13.9">
      <c r="A45" s="460" t="s">
        <v>259</v>
      </c>
      <c r="B45" s="461" t="s">
        <v>940</v>
      </c>
      <c r="C45" s="717"/>
      <c r="D45" s="463"/>
      <c r="E45" s="720">
        <v>5.28E-2</v>
      </c>
      <c r="F45" s="555"/>
      <c r="G45" s="555"/>
      <c r="H45" s="555"/>
      <c r="I45" s="555"/>
      <c r="J45" s="555"/>
      <c r="K45" s="554"/>
      <c r="L45" s="495"/>
      <c r="M45" s="495"/>
      <c r="N45" s="495"/>
      <c r="O45" s="495"/>
      <c r="P45" s="495"/>
      <c r="Q45" s="495"/>
      <c r="R45" s="495"/>
      <c r="S45" s="495"/>
      <c r="T45" s="495"/>
      <c r="U45" s="495"/>
      <c r="V45" s="495"/>
      <c r="W45" s="495"/>
      <c r="X45" s="495"/>
      <c r="Y45" s="495"/>
      <c r="Z45" s="495"/>
      <c r="AA45" s="495"/>
      <c r="AB45" s="495"/>
      <c r="AC45" s="495"/>
      <c r="AD45" s="495"/>
      <c r="AE45" s="464"/>
      <c r="AF45" s="464"/>
      <c r="AG45" s="464"/>
    </row>
    <row r="46" spans="1:36" ht="13.9">
      <c r="A46" s="460" t="s">
        <v>259</v>
      </c>
      <c r="B46" s="461" t="s">
        <v>941</v>
      </c>
      <c r="C46" s="717"/>
      <c r="D46" s="463"/>
      <c r="E46" s="720">
        <v>5.28E-2</v>
      </c>
      <c r="F46" s="555"/>
      <c r="G46" s="555"/>
      <c r="H46" s="555"/>
      <c r="I46" s="555"/>
      <c r="J46" s="555"/>
      <c r="K46" s="555"/>
      <c r="L46" s="465"/>
      <c r="M46" s="495"/>
      <c r="N46" s="495"/>
      <c r="O46" s="495"/>
      <c r="P46" s="495"/>
      <c r="Q46" s="495"/>
      <c r="R46" s="495"/>
      <c r="S46" s="495"/>
      <c r="T46" s="495"/>
      <c r="U46" s="495"/>
      <c r="V46" s="495"/>
      <c r="W46" s="495"/>
      <c r="X46" s="495"/>
      <c r="Y46" s="495"/>
      <c r="Z46" s="495"/>
      <c r="AA46" s="495"/>
      <c r="AB46" s="495"/>
      <c r="AC46" s="495"/>
      <c r="AD46" s="495"/>
      <c r="AE46" s="464"/>
      <c r="AF46" s="464"/>
      <c r="AG46" s="464"/>
    </row>
    <row r="47" spans="1:36" ht="13.9">
      <c r="A47" s="460" t="s">
        <v>259</v>
      </c>
      <c r="B47" s="461" t="s">
        <v>942</v>
      </c>
      <c r="C47" s="717"/>
      <c r="D47" s="463"/>
      <c r="E47" s="720">
        <v>5.28E-2</v>
      </c>
      <c r="F47" s="555"/>
      <c r="G47" s="555"/>
      <c r="H47" s="555"/>
      <c r="I47" s="555"/>
      <c r="J47" s="555"/>
      <c r="K47" s="555"/>
      <c r="L47" s="494"/>
      <c r="M47" s="465"/>
      <c r="N47" s="495"/>
      <c r="O47" s="495"/>
      <c r="P47" s="495"/>
      <c r="Q47" s="495"/>
      <c r="R47" s="495"/>
      <c r="S47" s="495"/>
      <c r="T47" s="495"/>
      <c r="U47" s="495"/>
      <c r="V47" s="495"/>
      <c r="W47" s="495"/>
      <c r="X47" s="495"/>
      <c r="Y47" s="495"/>
      <c r="Z47" s="495"/>
      <c r="AA47" s="495"/>
      <c r="AB47" s="495"/>
      <c r="AC47" s="495"/>
      <c r="AD47" s="495"/>
      <c r="AE47" s="464"/>
      <c r="AF47" s="464"/>
      <c r="AG47" s="464"/>
    </row>
    <row r="48" spans="1:36" ht="13.9">
      <c r="A48" s="460" t="s">
        <v>259</v>
      </c>
      <c r="B48" s="461" t="s">
        <v>943</v>
      </c>
      <c r="C48" s="717"/>
      <c r="D48" s="463"/>
      <c r="E48" s="720">
        <v>5.28E-2</v>
      </c>
      <c r="F48" s="555"/>
      <c r="G48" s="555"/>
      <c r="H48" s="555"/>
      <c r="I48" s="555"/>
      <c r="J48" s="555"/>
      <c r="K48" s="555"/>
      <c r="L48" s="494"/>
      <c r="M48" s="494"/>
      <c r="N48" s="721"/>
      <c r="O48" s="722"/>
      <c r="P48" s="722"/>
      <c r="Q48" s="722"/>
      <c r="R48" s="722"/>
      <c r="S48" s="722"/>
      <c r="T48" s="722"/>
      <c r="U48" s="722"/>
      <c r="V48" s="722"/>
      <c r="W48" s="722"/>
      <c r="X48" s="722"/>
      <c r="Y48" s="722"/>
      <c r="Z48" s="722"/>
      <c r="AA48" s="722"/>
      <c r="AB48" s="722"/>
      <c r="AC48" s="722"/>
      <c r="AD48" s="722"/>
      <c r="AE48" s="464"/>
      <c r="AF48" s="724"/>
      <c r="AG48" s="723">
        <f>C48-SUM(P48:AD48)</f>
        <v>0</v>
      </c>
    </row>
    <row r="49" spans="1:33" ht="13.9">
      <c r="A49" s="460" t="s">
        <v>259</v>
      </c>
      <c r="B49" s="461" t="s">
        <v>944</v>
      </c>
      <c r="C49" s="717"/>
      <c r="D49" s="463"/>
      <c r="E49" s="720">
        <v>5.28E-2</v>
      </c>
      <c r="F49" s="555"/>
      <c r="G49" s="555"/>
      <c r="H49" s="555"/>
      <c r="I49" s="555"/>
      <c r="J49" s="555"/>
      <c r="K49" s="555"/>
      <c r="L49" s="494"/>
      <c r="M49" s="494"/>
      <c r="N49" s="725"/>
      <c r="O49" s="721"/>
      <c r="P49" s="722"/>
      <c r="Q49" s="722"/>
      <c r="R49" s="722"/>
      <c r="S49" s="722"/>
      <c r="T49" s="722"/>
      <c r="U49" s="722"/>
      <c r="V49" s="722"/>
      <c r="W49" s="722"/>
      <c r="X49" s="722"/>
      <c r="Y49" s="722"/>
      <c r="Z49" s="722"/>
      <c r="AA49" s="722"/>
      <c r="AB49" s="722"/>
      <c r="AC49" s="722"/>
      <c r="AD49" s="722"/>
      <c r="AE49" s="464"/>
      <c r="AF49" s="724"/>
      <c r="AG49" s="723">
        <f t="shared" ref="AG49:AG64" si="0">C49-SUM(P49:AD49)</f>
        <v>0</v>
      </c>
    </row>
    <row r="50" spans="1:33" ht="13.9">
      <c r="A50" s="460" t="s">
        <v>259</v>
      </c>
      <c r="B50" s="461" t="s">
        <v>945</v>
      </c>
      <c r="C50" s="717"/>
      <c r="D50" s="463"/>
      <c r="E50" s="720">
        <v>5.28E-2</v>
      </c>
      <c r="F50" s="555"/>
      <c r="G50" s="555"/>
      <c r="H50" s="555"/>
      <c r="I50" s="555"/>
      <c r="J50" s="555"/>
      <c r="K50" s="555"/>
      <c r="L50" s="494"/>
      <c r="M50" s="494"/>
      <c r="N50" s="725"/>
      <c r="O50" s="725"/>
      <c r="P50" s="721"/>
      <c r="Q50" s="722"/>
      <c r="R50" s="722"/>
      <c r="S50" s="722"/>
      <c r="T50" s="722"/>
      <c r="U50" s="722"/>
      <c r="V50" s="722"/>
      <c r="W50" s="722"/>
      <c r="X50" s="722"/>
      <c r="Y50" s="722"/>
      <c r="Z50" s="722"/>
      <c r="AA50" s="722"/>
      <c r="AB50" s="722"/>
      <c r="AC50" s="722"/>
      <c r="AD50" s="722"/>
      <c r="AE50" s="464"/>
      <c r="AF50" s="724"/>
      <c r="AG50" s="723">
        <f t="shared" si="0"/>
        <v>0</v>
      </c>
    </row>
    <row r="51" spans="1:33" ht="13.9">
      <c r="A51" s="460" t="s">
        <v>259</v>
      </c>
      <c r="B51" s="461" t="s">
        <v>951</v>
      </c>
      <c r="C51" s="718"/>
      <c r="D51" s="463"/>
      <c r="E51" s="720">
        <v>5.28E-2</v>
      </c>
      <c r="F51" s="555"/>
      <c r="G51" s="555"/>
      <c r="H51" s="555"/>
      <c r="I51" s="555"/>
      <c r="J51" s="555"/>
      <c r="K51" s="555"/>
      <c r="L51" s="494"/>
      <c r="M51" s="494"/>
      <c r="N51" s="725"/>
      <c r="O51" s="725"/>
      <c r="P51" s="725"/>
      <c r="Q51" s="721"/>
      <c r="R51" s="722"/>
      <c r="S51" s="722"/>
      <c r="T51" s="722"/>
      <c r="U51" s="722"/>
      <c r="V51" s="722"/>
      <c r="W51" s="722"/>
      <c r="X51" s="722"/>
      <c r="Y51" s="722"/>
      <c r="Z51" s="722"/>
      <c r="AA51" s="722"/>
      <c r="AB51" s="722"/>
      <c r="AC51" s="722"/>
      <c r="AD51" s="722"/>
      <c r="AE51" s="464"/>
      <c r="AF51" s="724"/>
      <c r="AG51" s="723">
        <f t="shared" si="0"/>
        <v>0</v>
      </c>
    </row>
    <row r="52" spans="1:33" ht="13.9">
      <c r="A52" s="460" t="s">
        <v>259</v>
      </c>
      <c r="B52" s="461" t="s">
        <v>947</v>
      </c>
      <c r="C52" s="718"/>
      <c r="D52" s="463"/>
      <c r="E52" s="720">
        <v>5.28E-2</v>
      </c>
      <c r="F52" s="555"/>
      <c r="G52" s="555"/>
      <c r="H52" s="555"/>
      <c r="I52" s="555"/>
      <c r="J52" s="555"/>
      <c r="K52" s="555"/>
      <c r="L52" s="494"/>
      <c r="M52" s="494"/>
      <c r="N52" s="725"/>
      <c r="O52" s="725"/>
      <c r="P52" s="725"/>
      <c r="Q52" s="725"/>
      <c r="R52" s="721"/>
      <c r="S52" s="722"/>
      <c r="T52" s="722"/>
      <c r="U52" s="722"/>
      <c r="V52" s="722"/>
      <c r="W52" s="722"/>
      <c r="X52" s="722"/>
      <c r="Y52" s="722"/>
      <c r="Z52" s="722"/>
      <c r="AA52" s="722"/>
      <c r="AB52" s="722"/>
      <c r="AC52" s="722"/>
      <c r="AD52" s="722"/>
      <c r="AE52" s="464"/>
      <c r="AF52" s="724"/>
      <c r="AG52" s="723">
        <f t="shared" si="0"/>
        <v>0</v>
      </c>
    </row>
    <row r="53" spans="1:33" ht="13.9">
      <c r="A53" s="460" t="s">
        <v>259</v>
      </c>
      <c r="B53" s="461" t="s">
        <v>948</v>
      </c>
      <c r="C53" s="718"/>
      <c r="D53" s="463"/>
      <c r="E53" s="720">
        <v>5.28E-2</v>
      </c>
      <c r="F53" s="555"/>
      <c r="G53" s="555"/>
      <c r="H53" s="555"/>
      <c r="I53" s="555"/>
      <c r="J53" s="555"/>
      <c r="K53" s="555"/>
      <c r="L53" s="494"/>
      <c r="M53" s="494"/>
      <c r="N53" s="725"/>
      <c r="O53" s="725"/>
      <c r="P53" s="725"/>
      <c r="Q53" s="725"/>
      <c r="R53" s="725"/>
      <c r="S53" s="721"/>
      <c r="T53" s="722"/>
      <c r="U53" s="722"/>
      <c r="V53" s="722"/>
      <c r="W53" s="722"/>
      <c r="X53" s="722"/>
      <c r="Y53" s="722"/>
      <c r="Z53" s="722"/>
      <c r="AA53" s="722"/>
      <c r="AB53" s="722"/>
      <c r="AC53" s="722"/>
      <c r="AD53" s="722"/>
      <c r="AE53" s="464"/>
      <c r="AF53" s="724"/>
      <c r="AG53" s="723">
        <f t="shared" si="0"/>
        <v>0</v>
      </c>
    </row>
    <row r="54" spans="1:33" ht="13.9">
      <c r="A54" s="460" t="s">
        <v>259</v>
      </c>
      <c r="B54" s="461" t="s">
        <v>949</v>
      </c>
      <c r="C54" s="718"/>
      <c r="D54" s="463"/>
      <c r="E54" s="720">
        <v>5.28E-2</v>
      </c>
      <c r="F54" s="555"/>
      <c r="G54" s="555"/>
      <c r="H54" s="555"/>
      <c r="I54" s="555"/>
      <c r="J54" s="555"/>
      <c r="K54" s="555"/>
      <c r="L54" s="494"/>
      <c r="M54" s="494"/>
      <c r="N54" s="725"/>
      <c r="O54" s="725"/>
      <c r="P54" s="725"/>
      <c r="Q54" s="725"/>
      <c r="R54" s="725"/>
      <c r="S54" s="725"/>
      <c r="T54" s="721"/>
      <c r="U54" s="722"/>
      <c r="V54" s="722"/>
      <c r="W54" s="722"/>
      <c r="X54" s="722"/>
      <c r="Y54" s="722"/>
      <c r="Z54" s="722"/>
      <c r="AA54" s="722"/>
      <c r="AB54" s="722"/>
      <c r="AC54" s="722"/>
      <c r="AD54" s="722"/>
      <c r="AE54" s="464"/>
      <c r="AF54" s="724"/>
      <c r="AG54" s="723">
        <f t="shared" si="0"/>
        <v>0</v>
      </c>
    </row>
    <row r="55" spans="1:33" ht="13.9">
      <c r="A55" s="460" t="s">
        <v>259</v>
      </c>
      <c r="B55" s="461" t="s">
        <v>669</v>
      </c>
      <c r="C55" s="718"/>
      <c r="D55" s="463"/>
      <c r="E55" s="720">
        <v>5.28E-2</v>
      </c>
      <c r="F55" s="555"/>
      <c r="G55" s="555"/>
      <c r="H55" s="555"/>
      <c r="I55" s="555"/>
      <c r="J55" s="555"/>
      <c r="K55" s="555"/>
      <c r="L55" s="494"/>
      <c r="M55" s="494"/>
      <c r="N55" s="725"/>
      <c r="O55" s="725"/>
      <c r="P55" s="725"/>
      <c r="Q55" s="725"/>
      <c r="R55" s="725"/>
      <c r="S55" s="725"/>
      <c r="T55" s="725"/>
      <c r="U55" s="721"/>
      <c r="V55" s="722"/>
      <c r="W55" s="722"/>
      <c r="X55" s="722"/>
      <c r="Y55" s="722"/>
      <c r="Z55" s="722"/>
      <c r="AA55" s="722"/>
      <c r="AB55" s="722"/>
      <c r="AC55" s="722"/>
      <c r="AD55" s="722"/>
      <c r="AE55" s="464"/>
      <c r="AF55" s="724"/>
      <c r="AG55" s="723">
        <f t="shared" si="0"/>
        <v>0</v>
      </c>
    </row>
    <row r="56" spans="1:33" ht="13.9">
      <c r="A56" s="460" t="s">
        <v>259</v>
      </c>
      <c r="B56" s="461" t="s">
        <v>664</v>
      </c>
      <c r="C56" s="718"/>
      <c r="D56" s="463"/>
      <c r="E56" s="720">
        <v>5.28E-2</v>
      </c>
      <c r="F56" s="555"/>
      <c r="G56" s="555"/>
      <c r="H56" s="555"/>
      <c r="I56" s="555"/>
      <c r="J56" s="555"/>
      <c r="K56" s="555"/>
      <c r="L56" s="494"/>
      <c r="M56" s="494"/>
      <c r="N56" s="725"/>
      <c r="O56" s="725"/>
      <c r="P56" s="725"/>
      <c r="Q56" s="725"/>
      <c r="R56" s="725"/>
      <c r="S56" s="725"/>
      <c r="T56" s="725"/>
      <c r="U56" s="725"/>
      <c r="V56" s="721"/>
      <c r="W56" s="722"/>
      <c r="X56" s="722"/>
      <c r="Y56" s="722"/>
      <c r="Z56" s="722"/>
      <c r="AA56" s="722"/>
      <c r="AB56" s="722"/>
      <c r="AC56" s="722"/>
      <c r="AD56" s="722"/>
      <c r="AE56" s="464"/>
      <c r="AF56" s="724"/>
      <c r="AG56" s="723">
        <f t="shared" si="0"/>
        <v>0</v>
      </c>
    </row>
    <row r="57" spans="1:33" ht="13.9">
      <c r="A57" s="460" t="s">
        <v>259</v>
      </c>
      <c r="B57" s="461" t="s">
        <v>666</v>
      </c>
      <c r="C57" s="718"/>
      <c r="D57" s="463"/>
      <c r="E57" s="720">
        <v>5.28E-2</v>
      </c>
      <c r="F57" s="555"/>
      <c r="G57" s="555"/>
      <c r="H57" s="555"/>
      <c r="I57" s="555"/>
      <c r="J57" s="555"/>
      <c r="K57" s="555"/>
      <c r="L57" s="494"/>
      <c r="M57" s="494"/>
      <c r="N57" s="725"/>
      <c r="O57" s="725"/>
      <c r="P57" s="725"/>
      <c r="Q57" s="725"/>
      <c r="R57" s="725"/>
      <c r="S57" s="725"/>
      <c r="T57" s="725"/>
      <c r="U57" s="725"/>
      <c r="V57" s="725"/>
      <c r="W57" s="721"/>
      <c r="X57" s="722"/>
      <c r="Y57" s="722"/>
      <c r="Z57" s="722"/>
      <c r="AA57" s="722"/>
      <c r="AB57" s="722"/>
      <c r="AC57" s="722"/>
      <c r="AD57" s="722"/>
      <c r="AE57" s="464"/>
      <c r="AF57" s="724"/>
      <c r="AG57" s="723">
        <f t="shared" si="0"/>
        <v>0</v>
      </c>
    </row>
    <row r="58" spans="1:33" ht="13.9">
      <c r="A58" s="460" t="s">
        <v>259</v>
      </c>
      <c r="B58" s="461" t="s">
        <v>667</v>
      </c>
      <c r="C58" s="718"/>
      <c r="D58" s="463"/>
      <c r="E58" s="720">
        <v>5.28E-2</v>
      </c>
      <c r="F58" s="555"/>
      <c r="G58" s="555"/>
      <c r="H58" s="555"/>
      <c r="I58" s="555"/>
      <c r="J58" s="555"/>
      <c r="K58" s="555"/>
      <c r="L58" s="494"/>
      <c r="M58" s="494"/>
      <c r="N58" s="725"/>
      <c r="O58" s="725"/>
      <c r="P58" s="725"/>
      <c r="Q58" s="725"/>
      <c r="R58" s="725"/>
      <c r="S58" s="725"/>
      <c r="T58" s="725"/>
      <c r="U58" s="725"/>
      <c r="V58" s="725"/>
      <c r="W58" s="725"/>
      <c r="X58" s="721"/>
      <c r="Y58" s="722"/>
      <c r="Z58" s="722"/>
      <c r="AA58" s="722"/>
      <c r="AB58" s="722"/>
      <c r="AC58" s="722"/>
      <c r="AD58" s="722"/>
      <c r="AE58" s="464"/>
      <c r="AF58" s="724"/>
      <c r="AG58" s="723">
        <f t="shared" si="0"/>
        <v>0</v>
      </c>
    </row>
    <row r="59" spans="1:33" ht="13.9">
      <c r="A59" s="460" t="s">
        <v>259</v>
      </c>
      <c r="B59" s="461" t="s">
        <v>668</v>
      </c>
      <c r="C59" s="718"/>
      <c r="D59" s="463"/>
      <c r="E59" s="720">
        <v>5.28E-2</v>
      </c>
      <c r="F59" s="555"/>
      <c r="G59" s="555"/>
      <c r="H59" s="555"/>
      <c r="I59" s="555"/>
      <c r="J59" s="555"/>
      <c r="K59" s="555"/>
      <c r="L59" s="494"/>
      <c r="M59" s="494"/>
      <c r="N59" s="725"/>
      <c r="O59" s="725"/>
      <c r="P59" s="725"/>
      <c r="Q59" s="725"/>
      <c r="R59" s="725"/>
      <c r="S59" s="725"/>
      <c r="T59" s="725"/>
      <c r="U59" s="725"/>
      <c r="V59" s="725"/>
      <c r="W59" s="725"/>
      <c r="X59" s="725"/>
      <c r="Y59" s="721"/>
      <c r="Z59" s="722"/>
      <c r="AA59" s="722"/>
      <c r="AB59" s="722"/>
      <c r="AC59" s="722"/>
      <c r="AD59" s="722"/>
      <c r="AE59" s="464"/>
      <c r="AF59" s="724"/>
      <c r="AG59" s="723">
        <f t="shared" si="0"/>
        <v>0</v>
      </c>
    </row>
    <row r="60" spans="1:33" ht="13.9">
      <c r="A60" s="460" t="s">
        <v>259</v>
      </c>
      <c r="B60" s="461" t="s">
        <v>674</v>
      </c>
      <c r="C60" s="718"/>
      <c r="D60" s="463"/>
      <c r="E60" s="720">
        <v>5.28E-2</v>
      </c>
      <c r="F60" s="555"/>
      <c r="G60" s="555"/>
      <c r="H60" s="555"/>
      <c r="I60" s="555"/>
      <c r="J60" s="555"/>
      <c r="K60" s="555"/>
      <c r="L60" s="494"/>
      <c r="M60" s="494"/>
      <c r="N60" s="494"/>
      <c r="O60" s="494"/>
      <c r="P60" s="494"/>
      <c r="Q60" s="494"/>
      <c r="R60" s="494"/>
      <c r="S60" s="494"/>
      <c r="T60" s="494"/>
      <c r="U60" s="494"/>
      <c r="V60" s="494"/>
      <c r="W60" s="494"/>
      <c r="X60" s="494"/>
      <c r="Y60" s="494"/>
      <c r="Z60" s="721"/>
      <c r="AA60" s="722"/>
      <c r="AB60" s="722"/>
      <c r="AC60" s="722"/>
      <c r="AD60" s="722"/>
      <c r="AE60" s="464"/>
      <c r="AF60" s="724"/>
      <c r="AG60" s="723">
        <f t="shared" si="0"/>
        <v>0</v>
      </c>
    </row>
    <row r="61" spans="1:33" ht="13.9">
      <c r="A61" s="460" t="s">
        <v>259</v>
      </c>
      <c r="B61" s="461" t="s">
        <v>952</v>
      </c>
      <c r="C61" s="718"/>
      <c r="D61" s="463"/>
      <c r="E61" s="720">
        <v>5.28E-2</v>
      </c>
      <c r="F61" s="555"/>
      <c r="G61" s="555"/>
      <c r="H61" s="555"/>
      <c r="I61" s="555"/>
      <c r="J61" s="555"/>
      <c r="K61" s="555"/>
      <c r="L61" s="494"/>
      <c r="M61" s="494"/>
      <c r="N61" s="494"/>
      <c r="O61" s="494"/>
      <c r="P61" s="494"/>
      <c r="Q61" s="494"/>
      <c r="R61" s="494"/>
      <c r="S61" s="494"/>
      <c r="T61" s="494"/>
      <c r="U61" s="494"/>
      <c r="V61" s="494"/>
      <c r="W61" s="494"/>
      <c r="X61" s="494"/>
      <c r="Y61" s="494"/>
      <c r="Z61" s="494"/>
      <c r="AA61" s="721"/>
      <c r="AB61" s="722"/>
      <c r="AC61" s="722"/>
      <c r="AD61" s="722"/>
      <c r="AE61" s="464"/>
      <c r="AF61" s="724"/>
      <c r="AG61" s="723">
        <f t="shared" si="0"/>
        <v>0</v>
      </c>
    </row>
    <row r="62" spans="1:33" ht="13.9">
      <c r="A62" s="460" t="s">
        <v>259</v>
      </c>
      <c r="B62" s="461" t="s">
        <v>953</v>
      </c>
      <c r="C62" s="718"/>
      <c r="D62" s="463"/>
      <c r="E62" s="720">
        <v>5.28E-2</v>
      </c>
      <c r="F62" s="555"/>
      <c r="G62" s="555"/>
      <c r="H62" s="555"/>
      <c r="I62" s="555"/>
      <c r="J62" s="555"/>
      <c r="K62" s="555"/>
      <c r="L62" s="494"/>
      <c r="M62" s="494"/>
      <c r="N62" s="494"/>
      <c r="O62" s="494"/>
      <c r="P62" s="494"/>
      <c r="Q62" s="494"/>
      <c r="R62" s="494"/>
      <c r="S62" s="494"/>
      <c r="T62" s="494"/>
      <c r="U62" s="494"/>
      <c r="V62" s="494"/>
      <c r="W62" s="494"/>
      <c r="X62" s="494"/>
      <c r="Y62" s="494"/>
      <c r="Z62" s="494"/>
      <c r="AA62" s="494"/>
      <c r="AB62" s="721"/>
      <c r="AC62" s="722"/>
      <c r="AD62" s="722"/>
      <c r="AE62" s="464"/>
      <c r="AF62" s="724"/>
      <c r="AG62" s="723">
        <f t="shared" si="0"/>
        <v>0</v>
      </c>
    </row>
    <row r="63" spans="1:33" ht="13.9">
      <c r="A63" s="460" t="s">
        <v>259</v>
      </c>
      <c r="B63" s="461" t="s">
        <v>954</v>
      </c>
      <c r="C63" s="718"/>
      <c r="D63" s="463"/>
      <c r="E63" s="720">
        <v>5.28E-2</v>
      </c>
      <c r="F63" s="555"/>
      <c r="G63" s="555"/>
      <c r="H63" s="555"/>
      <c r="I63" s="555"/>
      <c r="J63" s="555"/>
      <c r="K63" s="555"/>
      <c r="L63" s="494"/>
      <c r="M63" s="494"/>
      <c r="N63" s="494"/>
      <c r="O63" s="494"/>
      <c r="P63" s="494"/>
      <c r="Q63" s="494"/>
      <c r="R63" s="494"/>
      <c r="S63" s="494"/>
      <c r="T63" s="494"/>
      <c r="U63" s="494"/>
      <c r="V63" s="494"/>
      <c r="W63" s="494"/>
      <c r="X63" s="494"/>
      <c r="Y63" s="494"/>
      <c r="Z63" s="494"/>
      <c r="AA63" s="494"/>
      <c r="AB63" s="494"/>
      <c r="AC63" s="721"/>
      <c r="AD63" s="495"/>
      <c r="AE63" s="464"/>
      <c r="AF63" s="724"/>
      <c r="AG63" s="723">
        <f t="shared" si="0"/>
        <v>0</v>
      </c>
    </row>
    <row r="64" spans="1:33" ht="13.9">
      <c r="A64" s="460" t="s">
        <v>259</v>
      </c>
      <c r="B64" s="461" t="s">
        <v>955</v>
      </c>
      <c r="C64" s="718"/>
      <c r="D64" s="463"/>
      <c r="E64" s="720">
        <v>5.28E-2</v>
      </c>
      <c r="F64" s="555"/>
      <c r="G64" s="555"/>
      <c r="H64" s="555"/>
      <c r="I64" s="555"/>
      <c r="J64" s="555"/>
      <c r="K64" s="555"/>
      <c r="L64" s="494"/>
      <c r="M64" s="494"/>
      <c r="N64" s="494"/>
      <c r="O64" s="494"/>
      <c r="P64" s="494"/>
      <c r="Q64" s="494"/>
      <c r="R64" s="494"/>
      <c r="S64" s="494"/>
      <c r="T64" s="494"/>
      <c r="U64" s="494"/>
      <c r="V64" s="494"/>
      <c r="W64" s="494"/>
      <c r="X64" s="494"/>
      <c r="Y64" s="494"/>
      <c r="Z64" s="494"/>
      <c r="AA64" s="494"/>
      <c r="AB64" s="494"/>
      <c r="AC64" s="494"/>
      <c r="AD64" s="721">
        <f>$C64*5.28%/2</f>
        <v>0</v>
      </c>
      <c r="AE64" s="464"/>
      <c r="AF64" s="724">
        <f t="shared" ref="AF64:AF65" si="1">IFERROR(SUM(N64:AD64)/C64,0)</f>
        <v>0</v>
      </c>
      <c r="AG64" s="723">
        <f t="shared" si="0"/>
        <v>0</v>
      </c>
    </row>
    <row r="65" spans="1:33">
      <c r="A65" s="466"/>
      <c r="B65" s="467" t="s">
        <v>302</v>
      </c>
      <c r="C65" s="719">
        <f>SUM(C39:C64)</f>
        <v>0</v>
      </c>
      <c r="D65" s="468"/>
      <c r="E65" s="468"/>
      <c r="F65" s="719">
        <f t="shared" ref="F65:M65" si="2">SUM(F39:F64)</f>
        <v>0</v>
      </c>
      <c r="G65" s="719">
        <f t="shared" si="2"/>
        <v>0</v>
      </c>
      <c r="H65" s="719">
        <f t="shared" si="2"/>
        <v>0</v>
      </c>
      <c r="I65" s="719">
        <f t="shared" si="2"/>
        <v>0</v>
      </c>
      <c r="J65" s="719">
        <f t="shared" si="2"/>
        <v>0</v>
      </c>
      <c r="K65" s="719">
        <f t="shared" si="2"/>
        <v>0</v>
      </c>
      <c r="L65" s="719">
        <f t="shared" si="2"/>
        <v>0</v>
      </c>
      <c r="M65" s="719">
        <f t="shared" si="2"/>
        <v>0</v>
      </c>
      <c r="N65" s="719">
        <f>SUM(N39:N64)</f>
        <v>0</v>
      </c>
      <c r="O65" s="719">
        <f t="shared" ref="O65:AD65" si="3">SUM(O39:O64)</f>
        <v>0</v>
      </c>
      <c r="P65" s="719">
        <f t="shared" si="3"/>
        <v>0</v>
      </c>
      <c r="Q65" s="719">
        <f t="shared" si="3"/>
        <v>0</v>
      </c>
      <c r="R65" s="719">
        <f t="shared" si="3"/>
        <v>0</v>
      </c>
      <c r="S65" s="719">
        <f t="shared" si="3"/>
        <v>0</v>
      </c>
      <c r="T65" s="719">
        <f t="shared" si="3"/>
        <v>0</v>
      </c>
      <c r="U65" s="719">
        <f t="shared" si="3"/>
        <v>0</v>
      </c>
      <c r="V65" s="719">
        <f t="shared" si="3"/>
        <v>0</v>
      </c>
      <c r="W65" s="719">
        <f t="shared" si="3"/>
        <v>0</v>
      </c>
      <c r="X65" s="719">
        <f t="shared" si="3"/>
        <v>0</v>
      </c>
      <c r="Y65" s="719">
        <f t="shared" si="3"/>
        <v>0</v>
      </c>
      <c r="Z65" s="719">
        <f t="shared" si="3"/>
        <v>0</v>
      </c>
      <c r="AA65" s="719">
        <f t="shared" si="3"/>
        <v>0</v>
      </c>
      <c r="AB65" s="719">
        <f t="shared" si="3"/>
        <v>0</v>
      </c>
      <c r="AC65" s="719">
        <f t="shared" si="3"/>
        <v>0</v>
      </c>
      <c r="AD65" s="719">
        <f t="shared" si="3"/>
        <v>0</v>
      </c>
      <c r="AE65" s="468"/>
      <c r="AF65" s="726">
        <f t="shared" si="1"/>
        <v>0</v>
      </c>
      <c r="AG65" s="719">
        <f>SUM(AG48:AG64)</f>
        <v>0</v>
      </c>
    </row>
    <row r="67" spans="1:33">
      <c r="B67" s="455" t="s">
        <v>118</v>
      </c>
      <c r="F67" s="493" t="s">
        <v>194</v>
      </c>
      <c r="G67" s="493"/>
      <c r="H67" s="493"/>
      <c r="I67" s="493"/>
      <c r="J67" s="493"/>
      <c r="K67" s="493"/>
    </row>
    <row r="68" spans="1:33" s="473" customFormat="1" ht="26.45">
      <c r="A68" s="456"/>
      <c r="B68" s="457" t="s">
        <v>892</v>
      </c>
      <c r="C68" s="1178" t="s">
        <v>957</v>
      </c>
      <c r="D68" s="1178" t="s">
        <v>929</v>
      </c>
      <c r="E68" s="1178" t="s">
        <v>930</v>
      </c>
      <c r="F68" s="1180" t="s">
        <v>931</v>
      </c>
      <c r="G68" s="1181"/>
      <c r="H68" s="1181"/>
      <c r="I68" s="1181"/>
      <c r="J68" s="1181"/>
      <c r="K68" s="1181"/>
      <c r="L68" s="1181"/>
      <c r="M68" s="1181"/>
      <c r="N68" s="1181"/>
      <c r="O68" s="1181"/>
      <c r="P68" s="1181"/>
      <c r="Q68" s="1181"/>
      <c r="R68" s="1181"/>
      <c r="S68" s="1181"/>
      <c r="T68" s="1181"/>
      <c r="U68" s="1181"/>
      <c r="V68" s="1181"/>
      <c r="W68" s="1181"/>
      <c r="X68" s="1181"/>
      <c r="Y68" s="1181"/>
      <c r="Z68" s="1181"/>
      <c r="AA68" s="1181"/>
      <c r="AB68" s="1181"/>
      <c r="AC68" s="1181"/>
      <c r="AD68" s="1182"/>
      <c r="AE68" s="492" t="s">
        <v>932</v>
      </c>
      <c r="AF68" s="492" t="s">
        <v>933</v>
      </c>
      <c r="AG68" s="492" t="s">
        <v>934</v>
      </c>
    </row>
    <row r="69" spans="1:33" s="473" customFormat="1">
      <c r="A69" s="456"/>
      <c r="B69" s="457"/>
      <c r="C69" s="1179"/>
      <c r="D69" s="1179"/>
      <c r="E69" s="1179"/>
      <c r="F69" s="550" t="s">
        <v>935</v>
      </c>
      <c r="G69" s="550" t="s">
        <v>936</v>
      </c>
      <c r="H69" s="550" t="s">
        <v>937</v>
      </c>
      <c r="I69" s="550" t="s">
        <v>938</v>
      </c>
      <c r="J69" s="550" t="s">
        <v>939</v>
      </c>
      <c r="K69" s="550" t="s">
        <v>940</v>
      </c>
      <c r="L69" s="459" t="s">
        <v>941</v>
      </c>
      <c r="M69" s="459" t="s">
        <v>942</v>
      </c>
      <c r="N69" s="459" t="s">
        <v>943</v>
      </c>
      <c r="O69" s="459" t="s">
        <v>944</v>
      </c>
      <c r="P69" s="459" t="s">
        <v>945</v>
      </c>
      <c r="Q69" s="459" t="s">
        <v>946</v>
      </c>
      <c r="R69" s="459" t="s">
        <v>947</v>
      </c>
      <c r="S69" s="459" t="s">
        <v>948</v>
      </c>
      <c r="T69" s="459" t="s">
        <v>949</v>
      </c>
      <c r="U69" s="459" t="s">
        <v>669</v>
      </c>
      <c r="V69" s="459" t="s">
        <v>664</v>
      </c>
      <c r="W69" s="459" t="s">
        <v>666</v>
      </c>
      <c r="X69" s="459" t="s">
        <v>667</v>
      </c>
      <c r="Y69" s="459" t="s">
        <v>12</v>
      </c>
      <c r="Z69" s="459" t="s">
        <v>13</v>
      </c>
      <c r="AA69" s="459" t="s">
        <v>14</v>
      </c>
      <c r="AB69" s="459" t="s">
        <v>15</v>
      </c>
      <c r="AC69" s="459" t="s">
        <v>16</v>
      </c>
      <c r="AD69" s="459" t="s">
        <v>17</v>
      </c>
      <c r="AE69" s="492"/>
      <c r="AF69" s="492"/>
      <c r="AG69" s="492"/>
    </row>
    <row r="70" spans="1:33">
      <c r="A70" s="460" t="s">
        <v>950</v>
      </c>
      <c r="B70" s="461">
        <v>2005</v>
      </c>
      <c r="C70" s="462"/>
      <c r="D70" s="463"/>
      <c r="E70" s="463"/>
      <c r="F70" s="551"/>
      <c r="G70" s="551"/>
      <c r="H70" s="551"/>
      <c r="I70" s="551"/>
      <c r="J70" s="551"/>
      <c r="K70" s="553"/>
      <c r="L70" s="495"/>
      <c r="M70" s="495"/>
      <c r="N70" s="495"/>
      <c r="O70" s="495"/>
      <c r="P70" s="495"/>
      <c r="Q70" s="495"/>
      <c r="R70" s="495"/>
      <c r="S70" s="495"/>
      <c r="T70" s="495"/>
      <c r="U70" s="495"/>
      <c r="V70" s="495"/>
      <c r="W70" s="495"/>
      <c r="X70" s="495"/>
      <c r="Y70" s="495"/>
      <c r="Z70" s="495"/>
      <c r="AA70" s="495"/>
      <c r="AB70" s="495"/>
      <c r="AC70" s="495"/>
      <c r="AD70" s="495"/>
      <c r="AE70" s="464"/>
      <c r="AF70" s="464"/>
      <c r="AG70" s="464"/>
    </row>
    <row r="71" spans="1:33">
      <c r="A71" s="460" t="s">
        <v>259</v>
      </c>
      <c r="B71" s="552" t="s">
        <v>935</v>
      </c>
      <c r="C71" s="462"/>
      <c r="D71" s="463"/>
      <c r="E71" s="463"/>
      <c r="F71" s="554"/>
      <c r="G71" s="553"/>
      <c r="H71" s="553"/>
      <c r="I71" s="553"/>
      <c r="J71" s="553"/>
      <c r="K71" s="553"/>
      <c r="L71" s="495"/>
      <c r="M71" s="495"/>
      <c r="N71" s="495"/>
      <c r="O71" s="495"/>
      <c r="P71" s="495"/>
      <c r="Q71" s="495"/>
      <c r="R71" s="495"/>
      <c r="S71" s="495"/>
      <c r="T71" s="495"/>
      <c r="U71" s="495"/>
      <c r="V71" s="495"/>
      <c r="W71" s="495"/>
      <c r="X71" s="495"/>
      <c r="Y71" s="495"/>
      <c r="Z71" s="495"/>
      <c r="AA71" s="495"/>
      <c r="AB71" s="495"/>
      <c r="AC71" s="495"/>
      <c r="AD71" s="495"/>
      <c r="AE71" s="464"/>
      <c r="AF71" s="464"/>
      <c r="AG71" s="464"/>
    </row>
    <row r="72" spans="1:33">
      <c r="A72" s="460" t="s">
        <v>259</v>
      </c>
      <c r="B72" s="552" t="s">
        <v>936</v>
      </c>
      <c r="C72" s="462"/>
      <c r="D72" s="463"/>
      <c r="E72" s="463"/>
      <c r="F72" s="555"/>
      <c r="G72" s="554"/>
      <c r="H72" s="553"/>
      <c r="I72" s="553"/>
      <c r="J72" s="553"/>
      <c r="K72" s="553"/>
      <c r="L72" s="495"/>
      <c r="M72" s="495"/>
      <c r="N72" s="495"/>
      <c r="O72" s="495"/>
      <c r="P72" s="495"/>
      <c r="Q72" s="495"/>
      <c r="R72" s="495"/>
      <c r="S72" s="495"/>
      <c r="T72" s="495"/>
      <c r="U72" s="495"/>
      <c r="V72" s="495"/>
      <c r="W72" s="495"/>
      <c r="X72" s="495"/>
      <c r="Y72" s="495"/>
      <c r="Z72" s="495"/>
      <c r="AA72" s="495"/>
      <c r="AB72" s="495"/>
      <c r="AC72" s="495"/>
      <c r="AD72" s="495"/>
      <c r="AE72" s="464"/>
      <c r="AF72" s="464"/>
      <c r="AG72" s="464"/>
    </row>
    <row r="73" spans="1:33">
      <c r="A73" s="460" t="s">
        <v>259</v>
      </c>
      <c r="B73" s="552" t="s">
        <v>937</v>
      </c>
      <c r="C73" s="462"/>
      <c r="D73" s="463"/>
      <c r="E73" s="463"/>
      <c r="F73" s="555"/>
      <c r="G73" s="555"/>
      <c r="H73" s="554"/>
      <c r="I73" s="553"/>
      <c r="J73" s="553"/>
      <c r="K73" s="553"/>
      <c r="L73" s="495"/>
      <c r="M73" s="495"/>
      <c r="N73" s="495"/>
      <c r="O73" s="495"/>
      <c r="P73" s="495"/>
      <c r="Q73" s="495"/>
      <c r="R73" s="495"/>
      <c r="S73" s="495"/>
      <c r="T73" s="495"/>
      <c r="U73" s="495"/>
      <c r="V73" s="495"/>
      <c r="W73" s="495"/>
      <c r="X73" s="495"/>
      <c r="Y73" s="495"/>
      <c r="Z73" s="495"/>
      <c r="AA73" s="495"/>
      <c r="AB73" s="495"/>
      <c r="AC73" s="495"/>
      <c r="AD73" s="495"/>
      <c r="AE73" s="464"/>
      <c r="AF73" s="464"/>
      <c r="AG73" s="464"/>
    </row>
    <row r="74" spans="1:33">
      <c r="A74" s="460" t="s">
        <v>259</v>
      </c>
      <c r="B74" s="552" t="s">
        <v>938</v>
      </c>
      <c r="C74" s="462"/>
      <c r="D74" s="463"/>
      <c r="E74" s="463"/>
      <c r="F74" s="555"/>
      <c r="G74" s="555"/>
      <c r="H74" s="555"/>
      <c r="I74" s="554"/>
      <c r="J74" s="553"/>
      <c r="K74" s="553"/>
      <c r="L74" s="495"/>
      <c r="M74" s="495"/>
      <c r="N74" s="495"/>
      <c r="O74" s="495"/>
      <c r="P74" s="495"/>
      <c r="Q74" s="495"/>
      <c r="R74" s="495"/>
      <c r="S74" s="495"/>
      <c r="T74" s="495"/>
      <c r="U74" s="495"/>
      <c r="V74" s="495"/>
      <c r="W74" s="495"/>
      <c r="X74" s="495"/>
      <c r="Y74" s="495"/>
      <c r="Z74" s="495"/>
      <c r="AA74" s="495"/>
      <c r="AB74" s="495"/>
      <c r="AC74" s="495"/>
      <c r="AD74" s="495"/>
      <c r="AE74" s="464"/>
      <c r="AF74" s="464"/>
      <c r="AG74" s="464"/>
    </row>
    <row r="75" spans="1:33">
      <c r="A75" s="460" t="s">
        <v>259</v>
      </c>
      <c r="B75" s="552" t="s">
        <v>939</v>
      </c>
      <c r="C75" s="462"/>
      <c r="D75" s="463"/>
      <c r="E75" s="463"/>
      <c r="F75" s="555"/>
      <c r="G75" s="555"/>
      <c r="H75" s="555"/>
      <c r="I75" s="555"/>
      <c r="J75" s="554"/>
      <c r="K75" s="553"/>
      <c r="L75" s="495"/>
      <c r="M75" s="495"/>
      <c r="N75" s="495"/>
      <c r="O75" s="495"/>
      <c r="P75" s="495"/>
      <c r="Q75" s="495"/>
      <c r="R75" s="495"/>
      <c r="S75" s="495"/>
      <c r="T75" s="495"/>
      <c r="U75" s="495"/>
      <c r="V75" s="495"/>
      <c r="W75" s="495"/>
      <c r="X75" s="495"/>
      <c r="Y75" s="495"/>
      <c r="Z75" s="495"/>
      <c r="AA75" s="495"/>
      <c r="AB75" s="495"/>
      <c r="AC75" s="495"/>
      <c r="AD75" s="495"/>
      <c r="AE75" s="464"/>
      <c r="AF75" s="464"/>
      <c r="AG75" s="464"/>
    </row>
    <row r="76" spans="1:33">
      <c r="A76" s="460" t="s">
        <v>259</v>
      </c>
      <c r="B76" s="461" t="s">
        <v>940</v>
      </c>
      <c r="C76" s="460"/>
      <c r="D76" s="463"/>
      <c r="E76" s="463"/>
      <c r="F76" s="555"/>
      <c r="G76" s="555"/>
      <c r="H76" s="555"/>
      <c r="I76" s="555"/>
      <c r="J76" s="555"/>
      <c r="K76" s="554"/>
      <c r="L76" s="495"/>
      <c r="M76" s="495"/>
      <c r="N76" s="495"/>
      <c r="O76" s="495"/>
      <c r="P76" s="495"/>
      <c r="Q76" s="495"/>
      <c r="R76" s="495"/>
      <c r="S76" s="495"/>
      <c r="T76" s="495"/>
      <c r="U76" s="495"/>
      <c r="V76" s="495"/>
      <c r="W76" s="495"/>
      <c r="X76" s="495"/>
      <c r="Y76" s="495"/>
      <c r="Z76" s="495"/>
      <c r="AA76" s="495"/>
      <c r="AB76" s="495"/>
      <c r="AC76" s="495"/>
      <c r="AD76" s="495"/>
      <c r="AE76" s="464"/>
      <c r="AF76" s="464"/>
      <c r="AG76" s="464"/>
    </row>
    <row r="77" spans="1:33">
      <c r="A77" s="460" t="s">
        <v>259</v>
      </c>
      <c r="B77" s="461" t="s">
        <v>941</v>
      </c>
      <c r="C77" s="460"/>
      <c r="D77" s="463"/>
      <c r="E77" s="463"/>
      <c r="F77" s="555"/>
      <c r="G77" s="555"/>
      <c r="H77" s="555"/>
      <c r="I77" s="555"/>
      <c r="J77" s="555"/>
      <c r="K77" s="555"/>
      <c r="L77" s="465"/>
      <c r="M77" s="495"/>
      <c r="N77" s="495"/>
      <c r="O77" s="495"/>
      <c r="P77" s="495"/>
      <c r="Q77" s="495"/>
      <c r="R77" s="495"/>
      <c r="S77" s="495"/>
      <c r="T77" s="495"/>
      <c r="U77" s="495"/>
      <c r="V77" s="495"/>
      <c r="W77" s="495"/>
      <c r="X77" s="495"/>
      <c r="Y77" s="495"/>
      <c r="Z77" s="495"/>
      <c r="AA77" s="495"/>
      <c r="AB77" s="495"/>
      <c r="AC77" s="495"/>
      <c r="AD77" s="495"/>
      <c r="AE77" s="464"/>
      <c r="AF77" s="464"/>
      <c r="AG77" s="464"/>
    </row>
    <row r="78" spans="1:33">
      <c r="A78" s="460" t="s">
        <v>259</v>
      </c>
      <c r="B78" s="461" t="s">
        <v>942</v>
      </c>
      <c r="C78" s="460"/>
      <c r="D78" s="463"/>
      <c r="E78" s="463"/>
      <c r="F78" s="555"/>
      <c r="G78" s="555"/>
      <c r="H78" s="555"/>
      <c r="I78" s="555"/>
      <c r="J78" s="555"/>
      <c r="K78" s="555"/>
      <c r="L78" s="494"/>
      <c r="M78" s="465"/>
      <c r="N78" s="495"/>
      <c r="O78" s="495"/>
      <c r="P78" s="495"/>
      <c r="Q78" s="495"/>
      <c r="R78" s="495"/>
      <c r="S78" s="495"/>
      <c r="T78" s="495"/>
      <c r="U78" s="495"/>
      <c r="V78" s="495"/>
      <c r="W78" s="495"/>
      <c r="X78" s="495"/>
      <c r="Y78" s="495"/>
      <c r="Z78" s="495"/>
      <c r="AA78" s="495"/>
      <c r="AB78" s="495"/>
      <c r="AC78" s="495"/>
      <c r="AD78" s="495"/>
      <c r="AE78" s="464"/>
      <c r="AF78" s="464"/>
      <c r="AG78" s="464"/>
    </row>
    <row r="79" spans="1:33">
      <c r="A79" s="460" t="s">
        <v>259</v>
      </c>
      <c r="B79" s="461" t="s">
        <v>943</v>
      </c>
      <c r="C79" s="460"/>
      <c r="D79" s="463"/>
      <c r="E79" s="463"/>
      <c r="F79" s="555"/>
      <c r="G79" s="555"/>
      <c r="H79" s="555"/>
      <c r="I79" s="555"/>
      <c r="J79" s="555"/>
      <c r="K79" s="555"/>
      <c r="L79" s="494"/>
      <c r="M79" s="494"/>
      <c r="N79" s="465"/>
      <c r="O79" s="495"/>
      <c r="P79" s="495"/>
      <c r="Q79" s="495"/>
      <c r="R79" s="495"/>
      <c r="S79" s="495"/>
      <c r="T79" s="495"/>
      <c r="U79" s="495"/>
      <c r="V79" s="495"/>
      <c r="W79" s="495"/>
      <c r="X79" s="495"/>
      <c r="Y79" s="495"/>
      <c r="Z79" s="495"/>
      <c r="AA79" s="495"/>
      <c r="AB79" s="495"/>
      <c r="AC79" s="495"/>
      <c r="AD79" s="495"/>
      <c r="AE79" s="464"/>
      <c r="AF79" s="464"/>
      <c r="AG79" s="464"/>
    </row>
    <row r="80" spans="1:33">
      <c r="A80" s="460" t="s">
        <v>259</v>
      </c>
      <c r="B80" s="461" t="s">
        <v>944</v>
      </c>
      <c r="C80" s="460"/>
      <c r="D80" s="463"/>
      <c r="E80" s="463"/>
      <c r="F80" s="555"/>
      <c r="G80" s="555"/>
      <c r="H80" s="555"/>
      <c r="I80" s="555"/>
      <c r="J80" s="555"/>
      <c r="K80" s="555"/>
      <c r="L80" s="494"/>
      <c r="M80" s="494"/>
      <c r="N80" s="494"/>
      <c r="O80" s="465"/>
      <c r="P80" s="495"/>
      <c r="Q80" s="495"/>
      <c r="R80" s="495"/>
      <c r="S80" s="495"/>
      <c r="T80" s="495"/>
      <c r="U80" s="495"/>
      <c r="V80" s="495"/>
      <c r="W80" s="495"/>
      <c r="X80" s="495"/>
      <c r="Y80" s="495"/>
      <c r="Z80" s="495"/>
      <c r="AA80" s="495"/>
      <c r="AB80" s="495"/>
      <c r="AC80" s="495"/>
      <c r="AD80" s="495"/>
      <c r="AE80" s="464"/>
      <c r="AF80" s="464"/>
      <c r="AG80" s="464"/>
    </row>
    <row r="81" spans="1:33">
      <c r="A81" s="460" t="s">
        <v>259</v>
      </c>
      <c r="B81" s="461" t="s">
        <v>945</v>
      </c>
      <c r="C81" s="460"/>
      <c r="D81" s="463"/>
      <c r="E81" s="463"/>
      <c r="F81" s="555"/>
      <c r="G81" s="555"/>
      <c r="H81" s="555"/>
      <c r="I81" s="555"/>
      <c r="J81" s="555"/>
      <c r="K81" s="555"/>
      <c r="L81" s="494"/>
      <c r="M81" s="494"/>
      <c r="N81" s="494"/>
      <c r="O81" s="494"/>
      <c r="P81" s="465"/>
      <c r="Q81" s="495"/>
      <c r="R81" s="495"/>
      <c r="S81" s="495"/>
      <c r="T81" s="495"/>
      <c r="U81" s="495"/>
      <c r="V81" s="495"/>
      <c r="W81" s="495"/>
      <c r="X81" s="495"/>
      <c r="Y81" s="495"/>
      <c r="Z81" s="495"/>
      <c r="AA81" s="495"/>
      <c r="AB81" s="495"/>
      <c r="AC81" s="495"/>
      <c r="AD81" s="495"/>
      <c r="AE81" s="464"/>
      <c r="AF81" s="464"/>
      <c r="AG81" s="464"/>
    </row>
    <row r="82" spans="1:33">
      <c r="A82" s="460" t="s">
        <v>259</v>
      </c>
      <c r="B82" s="461" t="s">
        <v>951</v>
      </c>
      <c r="C82" s="464"/>
      <c r="D82" s="463"/>
      <c r="E82" s="463"/>
      <c r="F82" s="555"/>
      <c r="G82" s="555"/>
      <c r="H82" s="555"/>
      <c r="I82" s="555"/>
      <c r="J82" s="555"/>
      <c r="K82" s="555"/>
      <c r="L82" s="494"/>
      <c r="M82" s="494"/>
      <c r="N82" s="494"/>
      <c r="O82" s="494"/>
      <c r="P82" s="494"/>
      <c r="Q82" s="465"/>
      <c r="R82" s="495"/>
      <c r="S82" s="495"/>
      <c r="T82" s="495"/>
      <c r="U82" s="495"/>
      <c r="V82" s="495"/>
      <c r="W82" s="495"/>
      <c r="X82" s="495"/>
      <c r="Y82" s="495"/>
      <c r="Z82" s="495"/>
      <c r="AA82" s="495"/>
      <c r="AB82" s="495"/>
      <c r="AC82" s="495"/>
      <c r="AD82" s="495"/>
      <c r="AE82" s="464"/>
      <c r="AF82" s="464"/>
      <c r="AG82" s="464"/>
    </row>
    <row r="83" spans="1:33">
      <c r="A83" s="460" t="s">
        <v>259</v>
      </c>
      <c r="B83" s="461" t="s">
        <v>947</v>
      </c>
      <c r="C83" s="464"/>
      <c r="D83" s="463"/>
      <c r="E83" s="463"/>
      <c r="F83" s="555"/>
      <c r="G83" s="555"/>
      <c r="H83" s="555"/>
      <c r="I83" s="555"/>
      <c r="J83" s="555"/>
      <c r="K83" s="555"/>
      <c r="L83" s="494"/>
      <c r="M83" s="494"/>
      <c r="N83" s="494"/>
      <c r="O83" s="494"/>
      <c r="P83" s="494"/>
      <c r="Q83" s="494"/>
      <c r="R83" s="465"/>
      <c r="T83" s="464"/>
      <c r="U83" s="464"/>
      <c r="V83" s="464"/>
      <c r="W83" s="495"/>
      <c r="X83" s="495"/>
      <c r="Y83" s="495"/>
      <c r="Z83" s="495"/>
      <c r="AA83" s="495"/>
      <c r="AB83" s="495"/>
      <c r="AC83" s="495"/>
      <c r="AD83" s="495"/>
      <c r="AE83" s="464"/>
      <c r="AF83" s="464"/>
      <c r="AG83" s="464"/>
    </row>
    <row r="84" spans="1:33">
      <c r="A84" s="460" t="s">
        <v>259</v>
      </c>
      <c r="B84" s="461" t="s">
        <v>948</v>
      </c>
      <c r="C84" s="464"/>
      <c r="D84" s="463"/>
      <c r="E84" s="463"/>
      <c r="F84" s="555"/>
      <c r="G84" s="555"/>
      <c r="H84" s="555"/>
      <c r="I84" s="555"/>
      <c r="J84" s="555"/>
      <c r="K84" s="555"/>
      <c r="L84" s="494"/>
      <c r="M84" s="494"/>
      <c r="N84" s="494"/>
      <c r="O84" s="494"/>
      <c r="P84" s="494"/>
      <c r="Q84" s="494"/>
      <c r="R84" s="494"/>
      <c r="S84" s="465"/>
      <c r="T84" s="464"/>
      <c r="U84" s="464"/>
      <c r="V84" s="464"/>
      <c r="W84" s="495"/>
      <c r="X84" s="495"/>
      <c r="Y84" s="495"/>
      <c r="Z84" s="495"/>
      <c r="AA84" s="495"/>
      <c r="AB84" s="495"/>
      <c r="AC84" s="495"/>
      <c r="AD84" s="495"/>
      <c r="AE84" s="464"/>
      <c r="AF84" s="464"/>
      <c r="AG84" s="464"/>
    </row>
    <row r="85" spans="1:33">
      <c r="A85" s="460" t="s">
        <v>259</v>
      </c>
      <c r="B85" s="461" t="s">
        <v>949</v>
      </c>
      <c r="C85" s="464"/>
      <c r="D85" s="463"/>
      <c r="E85" s="463"/>
      <c r="F85" s="555"/>
      <c r="G85" s="555"/>
      <c r="H85" s="555"/>
      <c r="I85" s="555"/>
      <c r="J85" s="555"/>
      <c r="K85" s="555"/>
      <c r="L85" s="494"/>
      <c r="M85" s="494"/>
      <c r="N85" s="494"/>
      <c r="O85" s="494"/>
      <c r="P85" s="494"/>
      <c r="Q85" s="494"/>
      <c r="R85" s="494"/>
      <c r="S85" s="494"/>
      <c r="T85" s="465"/>
      <c r="U85" s="464"/>
      <c r="V85" s="464"/>
      <c r="W85" s="495"/>
      <c r="X85" s="495"/>
      <c r="Y85" s="495"/>
      <c r="Z85" s="495"/>
      <c r="AA85" s="495"/>
      <c r="AB85" s="495"/>
      <c r="AC85" s="495"/>
      <c r="AD85" s="495"/>
      <c r="AE85" s="464"/>
      <c r="AF85" s="464"/>
      <c r="AG85" s="464"/>
    </row>
    <row r="86" spans="1:33">
      <c r="A86" s="460" t="s">
        <v>259</v>
      </c>
      <c r="B86" s="461" t="s">
        <v>669</v>
      </c>
      <c r="C86" s="464"/>
      <c r="D86" s="463"/>
      <c r="E86" s="463"/>
      <c r="F86" s="555"/>
      <c r="G86" s="555"/>
      <c r="H86" s="555"/>
      <c r="I86" s="555"/>
      <c r="J86" s="555"/>
      <c r="K86" s="555"/>
      <c r="L86" s="494"/>
      <c r="M86" s="494"/>
      <c r="N86" s="494"/>
      <c r="O86" s="494"/>
      <c r="P86" s="494"/>
      <c r="Q86" s="494"/>
      <c r="R86" s="494"/>
      <c r="S86" s="494"/>
      <c r="T86" s="494"/>
      <c r="U86" s="465"/>
      <c r="V86" s="464"/>
      <c r="W86" s="495"/>
      <c r="X86" s="495"/>
      <c r="Y86" s="495"/>
      <c r="Z86" s="495"/>
      <c r="AA86" s="495"/>
      <c r="AB86" s="495"/>
      <c r="AC86" s="495"/>
      <c r="AD86" s="495"/>
      <c r="AE86" s="464"/>
      <c r="AF86" s="464"/>
      <c r="AG86" s="464"/>
    </row>
    <row r="87" spans="1:33">
      <c r="A87" s="460" t="s">
        <v>259</v>
      </c>
      <c r="B87" s="461" t="s">
        <v>664</v>
      </c>
      <c r="C87" s="464"/>
      <c r="D87" s="463"/>
      <c r="E87" s="463"/>
      <c r="F87" s="555"/>
      <c r="G87" s="555"/>
      <c r="H87" s="555"/>
      <c r="I87" s="555"/>
      <c r="J87" s="555"/>
      <c r="K87" s="555"/>
      <c r="L87" s="494"/>
      <c r="M87" s="494"/>
      <c r="N87" s="494"/>
      <c r="O87" s="494"/>
      <c r="P87" s="494"/>
      <c r="Q87" s="494"/>
      <c r="R87" s="494"/>
      <c r="S87" s="494"/>
      <c r="T87" s="494"/>
      <c r="U87" s="494"/>
      <c r="V87" s="465"/>
      <c r="W87" s="495"/>
      <c r="X87" s="495"/>
      <c r="Y87" s="495"/>
      <c r="Z87" s="495"/>
      <c r="AA87" s="495"/>
      <c r="AB87" s="495"/>
      <c r="AC87" s="495"/>
      <c r="AD87" s="495"/>
      <c r="AE87" s="464"/>
      <c r="AF87" s="464"/>
      <c r="AG87" s="464"/>
    </row>
    <row r="88" spans="1:33">
      <c r="A88" s="460" t="s">
        <v>259</v>
      </c>
      <c r="B88" s="461" t="s">
        <v>666</v>
      </c>
      <c r="C88" s="464"/>
      <c r="D88" s="463"/>
      <c r="E88" s="463"/>
      <c r="F88" s="555"/>
      <c r="G88" s="555"/>
      <c r="H88" s="555"/>
      <c r="I88" s="555"/>
      <c r="J88" s="555"/>
      <c r="K88" s="555"/>
      <c r="L88" s="494"/>
      <c r="M88" s="494"/>
      <c r="N88" s="494"/>
      <c r="O88" s="494"/>
      <c r="P88" s="494"/>
      <c r="Q88" s="494"/>
      <c r="R88" s="494"/>
      <c r="S88" s="494"/>
      <c r="T88" s="494"/>
      <c r="U88" s="494"/>
      <c r="V88" s="494"/>
      <c r="W88" s="465"/>
      <c r="X88" s="495"/>
      <c r="Y88" s="495"/>
      <c r="Z88" s="495"/>
      <c r="AA88" s="495"/>
      <c r="AB88" s="495"/>
      <c r="AC88" s="495"/>
      <c r="AD88" s="495"/>
      <c r="AE88" s="464"/>
      <c r="AF88" s="464"/>
      <c r="AG88" s="464"/>
    </row>
    <row r="89" spans="1:33">
      <c r="A89" s="460" t="s">
        <v>259</v>
      </c>
      <c r="B89" s="461" t="s">
        <v>667</v>
      </c>
      <c r="C89" s="464"/>
      <c r="D89" s="463"/>
      <c r="E89" s="463"/>
      <c r="F89" s="555"/>
      <c r="G89" s="555"/>
      <c r="H89" s="555"/>
      <c r="I89" s="555"/>
      <c r="J89" s="555"/>
      <c r="K89" s="555"/>
      <c r="L89" s="494"/>
      <c r="M89" s="494"/>
      <c r="N89" s="494"/>
      <c r="O89" s="494"/>
      <c r="P89" s="494"/>
      <c r="Q89" s="494"/>
      <c r="R89" s="494"/>
      <c r="S89" s="494"/>
      <c r="T89" s="494"/>
      <c r="U89" s="494"/>
      <c r="V89" s="494"/>
      <c r="W89" s="494"/>
      <c r="X89" s="465"/>
      <c r="Y89" s="495"/>
      <c r="Z89" s="495"/>
      <c r="AA89" s="495"/>
      <c r="AB89" s="495"/>
      <c r="AC89" s="495"/>
      <c r="AD89" s="495"/>
      <c r="AE89" s="464"/>
      <c r="AF89" s="464"/>
      <c r="AG89" s="464"/>
    </row>
    <row r="90" spans="1:33">
      <c r="A90" s="460" t="s">
        <v>259</v>
      </c>
      <c r="B90" s="461" t="s">
        <v>668</v>
      </c>
      <c r="C90" s="464"/>
      <c r="D90" s="463"/>
      <c r="E90" s="463"/>
      <c r="F90" s="555"/>
      <c r="G90" s="555"/>
      <c r="H90" s="555"/>
      <c r="I90" s="555"/>
      <c r="J90" s="555"/>
      <c r="K90" s="555"/>
      <c r="L90" s="494"/>
      <c r="M90" s="494"/>
      <c r="N90" s="494"/>
      <c r="O90" s="494"/>
      <c r="P90" s="494"/>
      <c r="Q90" s="494"/>
      <c r="R90" s="494"/>
      <c r="S90" s="494"/>
      <c r="T90" s="494"/>
      <c r="U90" s="494"/>
      <c r="V90" s="494"/>
      <c r="W90" s="494"/>
      <c r="X90" s="494"/>
      <c r="Y90" s="465"/>
      <c r="Z90" s="495"/>
      <c r="AA90" s="495"/>
      <c r="AB90" s="495"/>
      <c r="AC90" s="495"/>
      <c r="AD90" s="495"/>
      <c r="AE90" s="464"/>
      <c r="AF90" s="464"/>
      <c r="AG90" s="464"/>
    </row>
    <row r="91" spans="1:33">
      <c r="A91" s="460" t="s">
        <v>259</v>
      </c>
      <c r="B91" s="461" t="s">
        <v>674</v>
      </c>
      <c r="C91" s="464"/>
      <c r="D91" s="463"/>
      <c r="E91" s="463"/>
      <c r="F91" s="555"/>
      <c r="G91" s="555"/>
      <c r="H91" s="555"/>
      <c r="I91" s="555"/>
      <c r="J91" s="555"/>
      <c r="K91" s="555"/>
      <c r="L91" s="494"/>
      <c r="M91" s="494"/>
      <c r="N91" s="494"/>
      <c r="O91" s="494"/>
      <c r="P91" s="494"/>
      <c r="Q91" s="494"/>
      <c r="R91" s="494"/>
      <c r="S91" s="494"/>
      <c r="T91" s="494"/>
      <c r="U91" s="494"/>
      <c r="V91" s="494"/>
      <c r="W91" s="494"/>
      <c r="X91" s="494"/>
      <c r="Y91" s="494"/>
      <c r="Z91" s="465"/>
      <c r="AA91" s="495"/>
      <c r="AB91" s="495"/>
      <c r="AC91" s="495"/>
      <c r="AD91" s="495"/>
      <c r="AE91" s="464"/>
      <c r="AF91" s="464"/>
      <c r="AG91" s="464"/>
    </row>
    <row r="92" spans="1:33">
      <c r="A92" s="460" t="s">
        <v>259</v>
      </c>
      <c r="B92" s="461" t="s">
        <v>952</v>
      </c>
      <c r="C92" s="464"/>
      <c r="D92" s="463"/>
      <c r="E92" s="463"/>
      <c r="F92" s="555"/>
      <c r="G92" s="555"/>
      <c r="H92" s="555"/>
      <c r="I92" s="555"/>
      <c r="J92" s="555"/>
      <c r="K92" s="555"/>
      <c r="L92" s="494"/>
      <c r="M92" s="494"/>
      <c r="N92" s="494"/>
      <c r="O92" s="494"/>
      <c r="P92" s="494"/>
      <c r="Q92" s="494"/>
      <c r="R92" s="494"/>
      <c r="S92" s="494"/>
      <c r="T92" s="494"/>
      <c r="U92" s="494"/>
      <c r="V92" s="494"/>
      <c r="W92" s="494"/>
      <c r="X92" s="494"/>
      <c r="Y92" s="494"/>
      <c r="Z92" s="494"/>
      <c r="AA92" s="465"/>
      <c r="AB92" s="495"/>
      <c r="AC92" s="495"/>
      <c r="AD92" s="495"/>
      <c r="AE92" s="464"/>
      <c r="AF92" s="464"/>
      <c r="AG92" s="464"/>
    </row>
    <row r="93" spans="1:33">
      <c r="A93" s="460" t="s">
        <v>259</v>
      </c>
      <c r="B93" s="461" t="s">
        <v>953</v>
      </c>
      <c r="C93" s="464"/>
      <c r="D93" s="463"/>
      <c r="E93" s="463"/>
      <c r="F93" s="555"/>
      <c r="G93" s="555"/>
      <c r="H93" s="555"/>
      <c r="I93" s="555"/>
      <c r="J93" s="555"/>
      <c r="K93" s="555"/>
      <c r="L93" s="494"/>
      <c r="M93" s="494"/>
      <c r="N93" s="494"/>
      <c r="O93" s="494"/>
      <c r="P93" s="494"/>
      <c r="Q93" s="494"/>
      <c r="R93" s="494"/>
      <c r="S93" s="494"/>
      <c r="T93" s="494"/>
      <c r="U93" s="494"/>
      <c r="V93" s="494"/>
      <c r="W93" s="494"/>
      <c r="X93" s="494"/>
      <c r="Y93" s="494"/>
      <c r="Z93" s="494"/>
      <c r="AA93" s="494"/>
      <c r="AB93" s="465"/>
      <c r="AC93" s="495"/>
      <c r="AD93" s="495"/>
      <c r="AE93" s="464"/>
      <c r="AF93" s="464"/>
      <c r="AG93" s="464"/>
    </row>
    <row r="94" spans="1:33">
      <c r="A94" s="460" t="s">
        <v>259</v>
      </c>
      <c r="B94" s="461" t="s">
        <v>954</v>
      </c>
      <c r="C94" s="464"/>
      <c r="D94" s="463"/>
      <c r="E94" s="463"/>
      <c r="F94" s="555"/>
      <c r="G94" s="555"/>
      <c r="H94" s="555"/>
      <c r="I94" s="555"/>
      <c r="J94" s="555"/>
      <c r="K94" s="555"/>
      <c r="L94" s="494"/>
      <c r="M94" s="494"/>
      <c r="N94" s="494"/>
      <c r="O94" s="494"/>
      <c r="P94" s="494"/>
      <c r="Q94" s="494"/>
      <c r="R94" s="494"/>
      <c r="S94" s="494"/>
      <c r="T94" s="494"/>
      <c r="U94" s="494"/>
      <c r="V94" s="494"/>
      <c r="W94" s="494"/>
      <c r="X94" s="494"/>
      <c r="Y94" s="494"/>
      <c r="Z94" s="494"/>
      <c r="AA94" s="494"/>
      <c r="AB94" s="494"/>
      <c r="AC94" s="465"/>
      <c r="AD94" s="495"/>
      <c r="AE94" s="464"/>
      <c r="AF94" s="464"/>
      <c r="AG94" s="464"/>
    </row>
    <row r="95" spans="1:33">
      <c r="A95" s="460" t="s">
        <v>259</v>
      </c>
      <c r="B95" s="461" t="s">
        <v>955</v>
      </c>
      <c r="C95" s="464"/>
      <c r="D95" s="463"/>
      <c r="E95" s="463"/>
      <c r="F95" s="555"/>
      <c r="G95" s="555"/>
      <c r="H95" s="555"/>
      <c r="I95" s="555"/>
      <c r="J95" s="555"/>
      <c r="K95" s="555"/>
      <c r="L95" s="494"/>
      <c r="M95" s="494"/>
      <c r="N95" s="494"/>
      <c r="O95" s="494"/>
      <c r="P95" s="494"/>
      <c r="Q95" s="494"/>
      <c r="R95" s="494"/>
      <c r="S95" s="494"/>
      <c r="T95" s="494"/>
      <c r="U95" s="494"/>
      <c r="V95" s="494"/>
      <c r="W95" s="494"/>
      <c r="X95" s="494"/>
      <c r="Y95" s="494"/>
      <c r="Z95" s="494"/>
      <c r="AA95" s="494"/>
      <c r="AB95" s="494"/>
      <c r="AC95" s="494"/>
      <c r="AD95" s="465"/>
      <c r="AE95" s="464"/>
      <c r="AF95" s="464"/>
      <c r="AG95" s="464"/>
    </row>
    <row r="96" spans="1:33">
      <c r="A96" s="466"/>
      <c r="B96" s="467" t="s">
        <v>302</v>
      </c>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row>
    <row r="97" spans="1:33">
      <c r="A97" s="493"/>
      <c r="B97" s="715"/>
      <c r="C97" s="716"/>
      <c r="D97" s="716"/>
      <c r="E97" s="716"/>
      <c r="F97" s="716"/>
      <c r="G97" s="716"/>
      <c r="H97" s="716"/>
      <c r="I97" s="716"/>
      <c r="J97" s="716"/>
      <c r="K97" s="716"/>
      <c r="L97" s="716"/>
      <c r="M97" s="716"/>
      <c r="N97" s="716"/>
      <c r="O97" s="716"/>
      <c r="P97" s="716"/>
      <c r="Q97" s="716"/>
      <c r="R97" s="716"/>
      <c r="S97" s="716"/>
      <c r="T97" s="716"/>
      <c r="U97" s="716"/>
      <c r="V97" s="716"/>
      <c r="W97" s="716"/>
      <c r="X97" s="716"/>
      <c r="Y97" s="716"/>
      <c r="Z97" s="716"/>
      <c r="AA97" s="716"/>
      <c r="AB97" s="716"/>
      <c r="AC97" s="716"/>
      <c r="AD97" s="716"/>
      <c r="AE97" s="716"/>
      <c r="AF97" s="716"/>
      <c r="AG97" s="716"/>
    </row>
    <row r="98" spans="1:33">
      <c r="A98" s="493"/>
      <c r="B98" s="715"/>
      <c r="C98" s="716"/>
      <c r="D98" s="716"/>
      <c r="E98" s="716"/>
      <c r="F98" s="716"/>
      <c r="G98" s="716"/>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row>
    <row r="99" spans="1:33">
      <c r="B99" s="455" t="s">
        <v>119</v>
      </c>
      <c r="F99" s="493" t="s">
        <v>194</v>
      </c>
      <c r="G99" s="493"/>
      <c r="H99" s="493"/>
      <c r="I99" s="493"/>
      <c r="J99" s="493"/>
      <c r="K99" s="493"/>
    </row>
    <row r="100" spans="1:33" ht="26.45">
      <c r="A100" s="456"/>
      <c r="B100" s="457" t="s">
        <v>892</v>
      </c>
      <c r="C100" s="1178" t="s">
        <v>957</v>
      </c>
      <c r="D100" s="1178" t="s">
        <v>929</v>
      </c>
      <c r="E100" s="1178" t="s">
        <v>930</v>
      </c>
      <c r="F100" s="1180" t="s">
        <v>931</v>
      </c>
      <c r="G100" s="1181"/>
      <c r="H100" s="1181"/>
      <c r="I100" s="1181"/>
      <c r="J100" s="1181"/>
      <c r="K100" s="1181"/>
      <c r="L100" s="1181"/>
      <c r="M100" s="1181"/>
      <c r="N100" s="1181"/>
      <c r="O100" s="1181"/>
      <c r="P100" s="1181"/>
      <c r="Q100" s="1181"/>
      <c r="R100" s="1181"/>
      <c r="S100" s="1181"/>
      <c r="T100" s="1181"/>
      <c r="U100" s="1181"/>
      <c r="V100" s="1181"/>
      <c r="W100" s="1181"/>
      <c r="X100" s="1181"/>
      <c r="Y100" s="1181"/>
      <c r="Z100" s="1181"/>
      <c r="AA100" s="1181"/>
      <c r="AB100" s="1181"/>
      <c r="AC100" s="1181"/>
      <c r="AD100" s="1182"/>
      <c r="AE100" s="492" t="s">
        <v>932</v>
      </c>
      <c r="AF100" s="492" t="s">
        <v>933</v>
      </c>
      <c r="AG100" s="492" t="s">
        <v>934</v>
      </c>
    </row>
    <row r="101" spans="1:33">
      <c r="A101" s="456"/>
      <c r="B101" s="457"/>
      <c r="C101" s="1179"/>
      <c r="D101" s="1179"/>
      <c r="E101" s="1179"/>
      <c r="F101" s="550" t="s">
        <v>935</v>
      </c>
      <c r="G101" s="550" t="s">
        <v>936</v>
      </c>
      <c r="H101" s="550" t="s">
        <v>937</v>
      </c>
      <c r="I101" s="550" t="s">
        <v>938</v>
      </c>
      <c r="J101" s="550" t="s">
        <v>939</v>
      </c>
      <c r="K101" s="550" t="s">
        <v>940</v>
      </c>
      <c r="L101" s="459" t="s">
        <v>941</v>
      </c>
      <c r="M101" s="459" t="s">
        <v>942</v>
      </c>
      <c r="N101" s="459" t="s">
        <v>943</v>
      </c>
      <c r="O101" s="459" t="s">
        <v>944</v>
      </c>
      <c r="P101" s="459" t="s">
        <v>945</v>
      </c>
      <c r="Q101" s="459" t="s">
        <v>946</v>
      </c>
      <c r="R101" s="459" t="s">
        <v>947</v>
      </c>
      <c r="S101" s="459" t="s">
        <v>948</v>
      </c>
      <c r="T101" s="459" t="s">
        <v>949</v>
      </c>
      <c r="U101" s="459" t="s">
        <v>669</v>
      </c>
      <c r="V101" s="459" t="s">
        <v>664</v>
      </c>
      <c r="W101" s="459" t="s">
        <v>666</v>
      </c>
      <c r="X101" s="459" t="s">
        <v>667</v>
      </c>
      <c r="Y101" s="459" t="s">
        <v>12</v>
      </c>
      <c r="Z101" s="459" t="s">
        <v>13</v>
      </c>
      <c r="AA101" s="459" t="s">
        <v>14</v>
      </c>
      <c r="AB101" s="459" t="s">
        <v>15</v>
      </c>
      <c r="AC101" s="459" t="s">
        <v>16</v>
      </c>
      <c r="AD101" s="459" t="s">
        <v>17</v>
      </c>
      <c r="AE101" s="492"/>
      <c r="AF101" s="492"/>
      <c r="AG101" s="492"/>
    </row>
    <row r="102" spans="1:33">
      <c r="A102" s="460" t="s">
        <v>950</v>
      </c>
      <c r="B102" s="461">
        <v>2005</v>
      </c>
      <c r="C102" s="462"/>
      <c r="D102" s="463"/>
      <c r="E102" s="463"/>
      <c r="F102" s="551"/>
      <c r="G102" s="551"/>
      <c r="H102" s="551"/>
      <c r="I102" s="551"/>
      <c r="J102" s="551"/>
      <c r="K102" s="553"/>
      <c r="L102" s="495"/>
      <c r="M102" s="495"/>
      <c r="N102" s="495"/>
      <c r="O102" s="495"/>
      <c r="P102" s="495"/>
      <c r="Q102" s="495"/>
      <c r="R102" s="495"/>
      <c r="S102" s="495"/>
      <c r="T102" s="495"/>
      <c r="U102" s="495"/>
      <c r="V102" s="495"/>
      <c r="W102" s="495"/>
      <c r="X102" s="495"/>
      <c r="Y102" s="495"/>
      <c r="Z102" s="495"/>
      <c r="AA102" s="495"/>
      <c r="AB102" s="495"/>
      <c r="AC102" s="495"/>
      <c r="AD102" s="495"/>
      <c r="AE102" s="464"/>
      <c r="AF102" s="464"/>
      <c r="AG102" s="464"/>
    </row>
    <row r="103" spans="1:33">
      <c r="A103" s="460" t="s">
        <v>259</v>
      </c>
      <c r="B103" s="552" t="s">
        <v>935</v>
      </c>
      <c r="C103" s="462"/>
      <c r="D103" s="463"/>
      <c r="E103" s="463"/>
      <c r="F103" s="554"/>
      <c r="G103" s="553"/>
      <c r="H103" s="553"/>
      <c r="I103" s="553"/>
      <c r="J103" s="553"/>
      <c r="K103" s="553"/>
      <c r="L103" s="495"/>
      <c r="M103" s="495"/>
      <c r="N103" s="495"/>
      <c r="O103" s="495"/>
      <c r="P103" s="495"/>
      <c r="Q103" s="495"/>
      <c r="R103" s="495"/>
      <c r="S103" s="495"/>
      <c r="T103" s="495"/>
      <c r="U103" s="495"/>
      <c r="V103" s="495"/>
      <c r="W103" s="495"/>
      <c r="X103" s="495"/>
      <c r="Y103" s="495"/>
      <c r="Z103" s="495"/>
      <c r="AA103" s="495"/>
      <c r="AB103" s="495"/>
      <c r="AC103" s="495"/>
      <c r="AD103" s="495"/>
      <c r="AE103" s="464"/>
      <c r="AF103" s="464"/>
      <c r="AG103" s="464"/>
    </row>
    <row r="104" spans="1:33">
      <c r="A104" s="460" t="s">
        <v>259</v>
      </c>
      <c r="B104" s="552" t="s">
        <v>936</v>
      </c>
      <c r="C104" s="462"/>
      <c r="D104" s="463"/>
      <c r="E104" s="463"/>
      <c r="F104" s="555"/>
      <c r="G104" s="554"/>
      <c r="H104" s="553"/>
      <c r="I104" s="553"/>
      <c r="J104" s="553"/>
      <c r="K104" s="553"/>
      <c r="L104" s="495"/>
      <c r="M104" s="495"/>
      <c r="N104" s="495"/>
      <c r="O104" s="495"/>
      <c r="P104" s="495"/>
      <c r="Q104" s="495"/>
      <c r="R104" s="495"/>
      <c r="S104" s="495"/>
      <c r="T104" s="495"/>
      <c r="U104" s="495"/>
      <c r="V104" s="495"/>
      <c r="W104" s="495"/>
      <c r="X104" s="495"/>
      <c r="Y104" s="495"/>
      <c r="Z104" s="495"/>
      <c r="AA104" s="495"/>
      <c r="AB104" s="495"/>
      <c r="AC104" s="495"/>
      <c r="AD104" s="495"/>
      <c r="AE104" s="464"/>
      <c r="AF104" s="464"/>
      <c r="AG104" s="464"/>
    </row>
    <row r="105" spans="1:33">
      <c r="A105" s="460" t="s">
        <v>259</v>
      </c>
      <c r="B105" s="552" t="s">
        <v>937</v>
      </c>
      <c r="C105" s="462"/>
      <c r="D105" s="463"/>
      <c r="E105" s="463"/>
      <c r="F105" s="555"/>
      <c r="G105" s="555"/>
      <c r="H105" s="554"/>
      <c r="I105" s="553"/>
      <c r="J105" s="553"/>
      <c r="K105" s="553"/>
      <c r="L105" s="495"/>
      <c r="M105" s="495"/>
      <c r="N105" s="495"/>
      <c r="O105" s="495"/>
      <c r="P105" s="495"/>
      <c r="Q105" s="495"/>
      <c r="R105" s="495"/>
      <c r="S105" s="495"/>
      <c r="T105" s="495"/>
      <c r="U105" s="495"/>
      <c r="V105" s="495"/>
      <c r="W105" s="495"/>
      <c r="X105" s="495"/>
      <c r="Y105" s="495"/>
      <c r="Z105" s="495"/>
      <c r="AA105" s="495"/>
      <c r="AB105" s="495"/>
      <c r="AC105" s="495"/>
      <c r="AD105" s="495"/>
      <c r="AE105" s="464"/>
      <c r="AF105" s="464"/>
      <c r="AG105" s="464"/>
    </row>
    <row r="106" spans="1:33">
      <c r="A106" s="460" t="s">
        <v>259</v>
      </c>
      <c r="B106" s="552" t="s">
        <v>938</v>
      </c>
      <c r="C106" s="462"/>
      <c r="D106" s="463"/>
      <c r="E106" s="463"/>
      <c r="F106" s="555"/>
      <c r="G106" s="555"/>
      <c r="H106" s="555"/>
      <c r="I106" s="554"/>
      <c r="J106" s="553"/>
      <c r="K106" s="553"/>
      <c r="L106" s="495"/>
      <c r="M106" s="495"/>
      <c r="N106" s="495"/>
      <c r="O106" s="495"/>
      <c r="P106" s="495"/>
      <c r="Q106" s="495"/>
      <c r="R106" s="495"/>
      <c r="S106" s="495"/>
      <c r="T106" s="495"/>
      <c r="U106" s="495"/>
      <c r="V106" s="495"/>
      <c r="W106" s="495"/>
      <c r="X106" s="495"/>
      <c r="Y106" s="495"/>
      <c r="Z106" s="495"/>
      <c r="AA106" s="495"/>
      <c r="AB106" s="495"/>
      <c r="AC106" s="495"/>
      <c r="AD106" s="495"/>
      <c r="AE106" s="464"/>
      <c r="AF106" s="464"/>
      <c r="AG106" s="464"/>
    </row>
    <row r="107" spans="1:33">
      <c r="A107" s="460" t="s">
        <v>259</v>
      </c>
      <c r="B107" s="552" t="s">
        <v>939</v>
      </c>
      <c r="C107" s="462"/>
      <c r="D107" s="463"/>
      <c r="E107" s="463"/>
      <c r="F107" s="555"/>
      <c r="G107" s="555"/>
      <c r="H107" s="555"/>
      <c r="I107" s="555"/>
      <c r="J107" s="554"/>
      <c r="K107" s="553"/>
      <c r="L107" s="495"/>
      <c r="M107" s="495"/>
      <c r="N107" s="495"/>
      <c r="O107" s="495"/>
      <c r="P107" s="495"/>
      <c r="Q107" s="495"/>
      <c r="R107" s="495"/>
      <c r="S107" s="495"/>
      <c r="T107" s="495"/>
      <c r="U107" s="495"/>
      <c r="V107" s="495"/>
      <c r="W107" s="495"/>
      <c r="X107" s="495"/>
      <c r="Y107" s="495"/>
      <c r="Z107" s="495"/>
      <c r="AA107" s="495"/>
      <c r="AB107" s="495"/>
      <c r="AC107" s="495"/>
      <c r="AD107" s="495"/>
      <c r="AE107" s="464"/>
      <c r="AF107" s="464"/>
      <c r="AG107" s="464"/>
    </row>
    <row r="108" spans="1:33">
      <c r="A108" s="460" t="s">
        <v>259</v>
      </c>
      <c r="B108" s="461" t="s">
        <v>940</v>
      </c>
      <c r="C108" s="460"/>
      <c r="D108" s="463"/>
      <c r="E108" s="463"/>
      <c r="F108" s="555"/>
      <c r="G108" s="555"/>
      <c r="H108" s="555"/>
      <c r="I108" s="555"/>
      <c r="J108" s="555"/>
      <c r="K108" s="554"/>
      <c r="L108" s="495"/>
      <c r="M108" s="495"/>
      <c r="N108" s="495"/>
      <c r="O108" s="495"/>
      <c r="P108" s="495"/>
      <c r="Q108" s="495"/>
      <c r="R108" s="495"/>
      <c r="S108" s="495"/>
      <c r="T108" s="495"/>
      <c r="U108" s="495"/>
      <c r="V108" s="495"/>
      <c r="W108" s="495"/>
      <c r="X108" s="495"/>
      <c r="Y108" s="495"/>
      <c r="Z108" s="495"/>
      <c r="AA108" s="495"/>
      <c r="AB108" s="495"/>
      <c r="AC108" s="495"/>
      <c r="AD108" s="495"/>
      <c r="AE108" s="464"/>
      <c r="AF108" s="464"/>
      <c r="AG108" s="464"/>
    </row>
    <row r="109" spans="1:33">
      <c r="A109" s="460" t="s">
        <v>259</v>
      </c>
      <c r="B109" s="461" t="s">
        <v>941</v>
      </c>
      <c r="C109" s="460"/>
      <c r="D109" s="463"/>
      <c r="E109" s="463"/>
      <c r="F109" s="555"/>
      <c r="G109" s="555"/>
      <c r="H109" s="555"/>
      <c r="I109" s="555"/>
      <c r="J109" s="555"/>
      <c r="K109" s="555"/>
      <c r="L109" s="465"/>
      <c r="M109" s="495"/>
      <c r="N109" s="495"/>
      <c r="O109" s="495"/>
      <c r="P109" s="495"/>
      <c r="Q109" s="495"/>
      <c r="R109" s="495"/>
      <c r="S109" s="495"/>
      <c r="T109" s="495"/>
      <c r="U109" s="495"/>
      <c r="V109" s="495"/>
      <c r="W109" s="495"/>
      <c r="X109" s="495"/>
      <c r="Y109" s="495"/>
      <c r="Z109" s="495"/>
      <c r="AA109" s="495"/>
      <c r="AB109" s="495"/>
      <c r="AC109" s="495"/>
      <c r="AD109" s="495"/>
      <c r="AE109" s="464"/>
      <c r="AF109" s="464"/>
      <c r="AG109" s="464"/>
    </row>
    <row r="110" spans="1:33">
      <c r="A110" s="460" t="s">
        <v>259</v>
      </c>
      <c r="B110" s="461" t="s">
        <v>942</v>
      </c>
      <c r="C110" s="460"/>
      <c r="D110" s="463"/>
      <c r="E110" s="463"/>
      <c r="F110" s="555"/>
      <c r="G110" s="555"/>
      <c r="H110" s="555"/>
      <c r="I110" s="555"/>
      <c r="J110" s="555"/>
      <c r="K110" s="555"/>
      <c r="L110" s="494"/>
      <c r="M110" s="465"/>
      <c r="N110" s="495"/>
      <c r="O110" s="495"/>
      <c r="P110" s="495"/>
      <c r="Q110" s="495"/>
      <c r="R110" s="495"/>
      <c r="S110" s="495"/>
      <c r="T110" s="495"/>
      <c r="U110" s="495"/>
      <c r="V110" s="495"/>
      <c r="W110" s="495"/>
      <c r="X110" s="495"/>
      <c r="Y110" s="495"/>
      <c r="Z110" s="495"/>
      <c r="AA110" s="495"/>
      <c r="AB110" s="495"/>
      <c r="AC110" s="495"/>
      <c r="AD110" s="495"/>
      <c r="AE110" s="464"/>
      <c r="AF110" s="464"/>
      <c r="AG110" s="464"/>
    </row>
    <row r="111" spans="1:33">
      <c r="A111" s="460" t="s">
        <v>259</v>
      </c>
      <c r="B111" s="461" t="s">
        <v>943</v>
      </c>
      <c r="C111" s="460"/>
      <c r="D111" s="463"/>
      <c r="E111" s="463"/>
      <c r="F111" s="555"/>
      <c r="G111" s="555"/>
      <c r="H111" s="555"/>
      <c r="I111" s="555"/>
      <c r="J111" s="555"/>
      <c r="K111" s="555"/>
      <c r="L111" s="494"/>
      <c r="M111" s="494"/>
      <c r="N111" s="465"/>
      <c r="O111" s="495"/>
      <c r="P111" s="495"/>
      <c r="Q111" s="495"/>
      <c r="R111" s="495"/>
      <c r="S111" s="495"/>
      <c r="T111" s="495"/>
      <c r="U111" s="495"/>
      <c r="V111" s="495"/>
      <c r="W111" s="495"/>
      <c r="X111" s="495"/>
      <c r="Y111" s="495"/>
      <c r="Z111" s="495"/>
      <c r="AA111" s="495"/>
      <c r="AB111" s="495"/>
      <c r="AC111" s="495"/>
      <c r="AD111" s="495"/>
      <c r="AE111" s="464"/>
      <c r="AF111" s="464"/>
      <c r="AG111" s="464"/>
    </row>
    <row r="112" spans="1:33">
      <c r="A112" s="460" t="s">
        <v>259</v>
      </c>
      <c r="B112" s="461" t="s">
        <v>944</v>
      </c>
      <c r="C112" s="460"/>
      <c r="D112" s="463"/>
      <c r="E112" s="463"/>
      <c r="F112" s="555"/>
      <c r="G112" s="555"/>
      <c r="H112" s="555"/>
      <c r="I112" s="555"/>
      <c r="J112" s="555"/>
      <c r="K112" s="555"/>
      <c r="L112" s="494"/>
      <c r="M112" s="494"/>
      <c r="N112" s="494"/>
      <c r="O112" s="465"/>
      <c r="P112" s="495"/>
      <c r="Q112" s="495"/>
      <c r="R112" s="495"/>
      <c r="S112" s="495"/>
      <c r="T112" s="495"/>
      <c r="U112" s="495"/>
      <c r="V112" s="495"/>
      <c r="W112" s="495"/>
      <c r="X112" s="495"/>
      <c r="Y112" s="495"/>
      <c r="Z112" s="495"/>
      <c r="AA112" s="495"/>
      <c r="AB112" s="495"/>
      <c r="AC112" s="495"/>
      <c r="AD112" s="495"/>
      <c r="AE112" s="464"/>
      <c r="AF112" s="464"/>
      <c r="AG112" s="464"/>
    </row>
    <row r="113" spans="1:33">
      <c r="A113" s="460" t="s">
        <v>259</v>
      </c>
      <c r="B113" s="461" t="s">
        <v>945</v>
      </c>
      <c r="C113" s="460"/>
      <c r="D113" s="463"/>
      <c r="E113" s="463"/>
      <c r="F113" s="555"/>
      <c r="G113" s="555"/>
      <c r="H113" s="555"/>
      <c r="I113" s="555"/>
      <c r="J113" s="555"/>
      <c r="K113" s="555"/>
      <c r="L113" s="494"/>
      <c r="M113" s="494"/>
      <c r="N113" s="494"/>
      <c r="O113" s="494"/>
      <c r="P113" s="465"/>
      <c r="Q113" s="495"/>
      <c r="R113" s="495"/>
      <c r="S113" s="495"/>
      <c r="T113" s="495"/>
      <c r="U113" s="495"/>
      <c r="V113" s="495"/>
      <c r="W113" s="495"/>
      <c r="X113" s="495"/>
      <c r="Y113" s="495"/>
      <c r="Z113" s="495"/>
      <c r="AA113" s="495"/>
      <c r="AB113" s="495"/>
      <c r="AC113" s="495"/>
      <c r="AD113" s="495"/>
      <c r="AE113" s="464"/>
      <c r="AF113" s="464"/>
      <c r="AG113" s="464"/>
    </row>
    <row r="114" spans="1:33">
      <c r="A114" s="460" t="s">
        <v>259</v>
      </c>
      <c r="B114" s="461" t="s">
        <v>951</v>
      </c>
      <c r="C114" s="464"/>
      <c r="D114" s="463"/>
      <c r="E114" s="463"/>
      <c r="F114" s="555"/>
      <c r="G114" s="555"/>
      <c r="H114" s="555"/>
      <c r="I114" s="555"/>
      <c r="J114" s="555"/>
      <c r="K114" s="555"/>
      <c r="L114" s="494"/>
      <c r="M114" s="494"/>
      <c r="N114" s="494"/>
      <c r="O114" s="494"/>
      <c r="P114" s="494"/>
      <c r="Q114" s="465"/>
      <c r="R114" s="495"/>
      <c r="S114" s="495"/>
      <c r="T114" s="495"/>
      <c r="U114" s="495"/>
      <c r="V114" s="495"/>
      <c r="W114" s="495"/>
      <c r="X114" s="495"/>
      <c r="Y114" s="495"/>
      <c r="Z114" s="495"/>
      <c r="AA114" s="495"/>
      <c r="AB114" s="495"/>
      <c r="AC114" s="495"/>
      <c r="AD114" s="495"/>
      <c r="AE114" s="464"/>
      <c r="AF114" s="464"/>
      <c r="AG114" s="464"/>
    </row>
    <row r="115" spans="1:33">
      <c r="A115" s="460" t="s">
        <v>259</v>
      </c>
      <c r="B115" s="461" t="s">
        <v>947</v>
      </c>
      <c r="C115" s="464"/>
      <c r="D115" s="463"/>
      <c r="E115" s="463"/>
      <c r="F115" s="555"/>
      <c r="G115" s="555"/>
      <c r="H115" s="555"/>
      <c r="I115" s="555"/>
      <c r="J115" s="555"/>
      <c r="K115" s="555"/>
      <c r="L115" s="494"/>
      <c r="M115" s="494"/>
      <c r="N115" s="494"/>
      <c r="O115" s="494"/>
      <c r="P115" s="494"/>
      <c r="Q115" s="494"/>
      <c r="R115" s="465"/>
      <c r="T115" s="464"/>
      <c r="U115" s="464"/>
      <c r="V115" s="464"/>
      <c r="W115" s="495"/>
      <c r="X115" s="495"/>
      <c r="Y115" s="495"/>
      <c r="Z115" s="495"/>
      <c r="AA115" s="495"/>
      <c r="AB115" s="495"/>
      <c r="AC115" s="495"/>
      <c r="AD115" s="495"/>
      <c r="AE115" s="464"/>
      <c r="AF115" s="464"/>
      <c r="AG115" s="464"/>
    </row>
    <row r="116" spans="1:33">
      <c r="A116" s="460" t="s">
        <v>259</v>
      </c>
      <c r="B116" s="461" t="s">
        <v>948</v>
      </c>
      <c r="C116" s="464"/>
      <c r="D116" s="463"/>
      <c r="E116" s="463"/>
      <c r="F116" s="555"/>
      <c r="G116" s="555"/>
      <c r="H116" s="555"/>
      <c r="I116" s="555"/>
      <c r="J116" s="555"/>
      <c r="K116" s="555"/>
      <c r="L116" s="494"/>
      <c r="M116" s="494"/>
      <c r="N116" s="494"/>
      <c r="O116" s="494"/>
      <c r="P116" s="494"/>
      <c r="Q116" s="494"/>
      <c r="R116" s="494"/>
      <c r="S116" s="465"/>
      <c r="T116" s="464"/>
      <c r="U116" s="464"/>
      <c r="V116" s="464"/>
      <c r="W116" s="495"/>
      <c r="X116" s="495"/>
      <c r="Y116" s="495"/>
      <c r="Z116" s="495"/>
      <c r="AA116" s="495"/>
      <c r="AB116" s="495"/>
      <c r="AC116" s="495"/>
      <c r="AD116" s="495"/>
      <c r="AE116" s="464"/>
      <c r="AF116" s="464"/>
      <c r="AG116" s="464"/>
    </row>
    <row r="117" spans="1:33">
      <c r="A117" s="460" t="s">
        <v>259</v>
      </c>
      <c r="B117" s="461" t="s">
        <v>949</v>
      </c>
      <c r="C117" s="464"/>
      <c r="D117" s="463"/>
      <c r="E117" s="463"/>
      <c r="F117" s="555"/>
      <c r="G117" s="555"/>
      <c r="H117" s="555"/>
      <c r="I117" s="555"/>
      <c r="J117" s="555"/>
      <c r="K117" s="555"/>
      <c r="L117" s="494"/>
      <c r="M117" s="494"/>
      <c r="N117" s="494"/>
      <c r="O117" s="494"/>
      <c r="P117" s="494"/>
      <c r="Q117" s="494"/>
      <c r="R117" s="494"/>
      <c r="S117" s="494"/>
      <c r="T117" s="465"/>
      <c r="U117" s="464"/>
      <c r="V117" s="464"/>
      <c r="W117" s="495"/>
      <c r="X117" s="495"/>
      <c r="Y117" s="495"/>
      <c r="Z117" s="495"/>
      <c r="AA117" s="495"/>
      <c r="AB117" s="495"/>
      <c r="AC117" s="495"/>
      <c r="AD117" s="495"/>
      <c r="AE117" s="464"/>
      <c r="AF117" s="464"/>
      <c r="AG117" s="464"/>
    </row>
    <row r="118" spans="1:33">
      <c r="A118" s="460" t="s">
        <v>259</v>
      </c>
      <c r="B118" s="461" t="s">
        <v>669</v>
      </c>
      <c r="C118" s="464"/>
      <c r="D118" s="463"/>
      <c r="E118" s="463"/>
      <c r="F118" s="555"/>
      <c r="G118" s="555"/>
      <c r="H118" s="555"/>
      <c r="I118" s="555"/>
      <c r="J118" s="555"/>
      <c r="K118" s="555"/>
      <c r="L118" s="494"/>
      <c r="M118" s="494"/>
      <c r="N118" s="494"/>
      <c r="O118" s="494"/>
      <c r="P118" s="494"/>
      <c r="Q118" s="494"/>
      <c r="R118" s="494"/>
      <c r="S118" s="494"/>
      <c r="T118" s="494"/>
      <c r="U118" s="465"/>
      <c r="V118" s="464"/>
      <c r="W118" s="495"/>
      <c r="X118" s="495"/>
      <c r="Y118" s="495"/>
      <c r="Z118" s="495"/>
      <c r="AA118" s="495"/>
      <c r="AB118" s="495"/>
      <c r="AC118" s="495"/>
      <c r="AD118" s="495"/>
      <c r="AE118" s="464"/>
      <c r="AF118" s="464"/>
      <c r="AG118" s="464"/>
    </row>
    <row r="119" spans="1:33">
      <c r="A119" s="460" t="s">
        <v>259</v>
      </c>
      <c r="B119" s="461" t="s">
        <v>664</v>
      </c>
      <c r="C119" s="464"/>
      <c r="D119" s="463"/>
      <c r="E119" s="463"/>
      <c r="F119" s="555"/>
      <c r="G119" s="555"/>
      <c r="H119" s="555"/>
      <c r="I119" s="555"/>
      <c r="J119" s="555"/>
      <c r="K119" s="555"/>
      <c r="L119" s="494"/>
      <c r="M119" s="494"/>
      <c r="N119" s="494"/>
      <c r="O119" s="494"/>
      <c r="P119" s="494"/>
      <c r="Q119" s="494"/>
      <c r="R119" s="494"/>
      <c r="S119" s="494"/>
      <c r="T119" s="494"/>
      <c r="U119" s="494"/>
      <c r="V119" s="465"/>
      <c r="W119" s="495"/>
      <c r="X119" s="495"/>
      <c r="Y119" s="495"/>
      <c r="Z119" s="495"/>
      <c r="AA119" s="495"/>
      <c r="AB119" s="495"/>
      <c r="AC119" s="495"/>
      <c r="AD119" s="495"/>
      <c r="AE119" s="464"/>
      <c r="AF119" s="464"/>
      <c r="AG119" s="464"/>
    </row>
    <row r="120" spans="1:33">
      <c r="A120" s="460" t="s">
        <v>259</v>
      </c>
      <c r="B120" s="461" t="s">
        <v>666</v>
      </c>
      <c r="C120" s="464"/>
      <c r="D120" s="463"/>
      <c r="E120" s="463"/>
      <c r="F120" s="555"/>
      <c r="G120" s="555"/>
      <c r="H120" s="555"/>
      <c r="I120" s="555"/>
      <c r="J120" s="555"/>
      <c r="K120" s="555"/>
      <c r="L120" s="494"/>
      <c r="M120" s="494"/>
      <c r="N120" s="494"/>
      <c r="O120" s="494"/>
      <c r="P120" s="494"/>
      <c r="Q120" s="494"/>
      <c r="R120" s="494"/>
      <c r="S120" s="494"/>
      <c r="T120" s="494"/>
      <c r="U120" s="494"/>
      <c r="V120" s="494"/>
      <c r="W120" s="465"/>
      <c r="X120" s="495"/>
      <c r="Y120" s="495"/>
      <c r="Z120" s="495"/>
      <c r="AA120" s="495"/>
      <c r="AB120" s="495"/>
      <c r="AC120" s="495"/>
      <c r="AD120" s="495"/>
      <c r="AE120" s="464"/>
      <c r="AF120" s="464"/>
      <c r="AG120" s="464"/>
    </row>
    <row r="121" spans="1:33">
      <c r="A121" s="460" t="s">
        <v>259</v>
      </c>
      <c r="B121" s="461" t="s">
        <v>667</v>
      </c>
      <c r="C121" s="464"/>
      <c r="D121" s="463"/>
      <c r="E121" s="463"/>
      <c r="F121" s="555"/>
      <c r="G121" s="555"/>
      <c r="H121" s="555"/>
      <c r="I121" s="555"/>
      <c r="J121" s="555"/>
      <c r="K121" s="555"/>
      <c r="L121" s="494"/>
      <c r="M121" s="494"/>
      <c r="N121" s="494"/>
      <c r="O121" s="494"/>
      <c r="P121" s="494"/>
      <c r="Q121" s="494"/>
      <c r="R121" s="494"/>
      <c r="S121" s="494"/>
      <c r="T121" s="494"/>
      <c r="U121" s="494"/>
      <c r="V121" s="494"/>
      <c r="W121" s="494"/>
      <c r="X121" s="465"/>
      <c r="Y121" s="495"/>
      <c r="Z121" s="495"/>
      <c r="AA121" s="495"/>
      <c r="AB121" s="495"/>
      <c r="AC121" s="495"/>
      <c r="AD121" s="495"/>
      <c r="AE121" s="464"/>
      <c r="AF121" s="464"/>
      <c r="AG121" s="464"/>
    </row>
    <row r="122" spans="1:33">
      <c r="A122" s="460" t="s">
        <v>259</v>
      </c>
      <c r="B122" s="461" t="s">
        <v>668</v>
      </c>
      <c r="C122" s="464"/>
      <c r="D122" s="463"/>
      <c r="E122" s="463"/>
      <c r="F122" s="555"/>
      <c r="G122" s="555"/>
      <c r="H122" s="555"/>
      <c r="I122" s="555"/>
      <c r="J122" s="555"/>
      <c r="K122" s="555"/>
      <c r="L122" s="494"/>
      <c r="M122" s="494"/>
      <c r="N122" s="494"/>
      <c r="O122" s="494"/>
      <c r="P122" s="494"/>
      <c r="Q122" s="494"/>
      <c r="R122" s="494"/>
      <c r="S122" s="494"/>
      <c r="T122" s="494"/>
      <c r="U122" s="494"/>
      <c r="V122" s="494"/>
      <c r="W122" s="494"/>
      <c r="X122" s="494"/>
      <c r="Y122" s="465"/>
      <c r="Z122" s="495"/>
      <c r="AA122" s="495"/>
      <c r="AB122" s="495"/>
      <c r="AC122" s="495"/>
      <c r="AD122" s="495"/>
      <c r="AE122" s="464"/>
      <c r="AF122" s="464"/>
      <c r="AG122" s="464"/>
    </row>
    <row r="123" spans="1:33">
      <c r="A123" s="460" t="s">
        <v>259</v>
      </c>
      <c r="B123" s="461" t="s">
        <v>674</v>
      </c>
      <c r="C123" s="464"/>
      <c r="D123" s="463"/>
      <c r="E123" s="463"/>
      <c r="F123" s="555"/>
      <c r="G123" s="555"/>
      <c r="H123" s="555"/>
      <c r="I123" s="555"/>
      <c r="J123" s="555"/>
      <c r="K123" s="555"/>
      <c r="L123" s="494"/>
      <c r="M123" s="494"/>
      <c r="N123" s="494"/>
      <c r="O123" s="494"/>
      <c r="P123" s="494"/>
      <c r="Q123" s="494"/>
      <c r="R123" s="494"/>
      <c r="S123" s="494"/>
      <c r="T123" s="494"/>
      <c r="U123" s="494"/>
      <c r="V123" s="494"/>
      <c r="W123" s="494"/>
      <c r="X123" s="494"/>
      <c r="Y123" s="494"/>
      <c r="Z123" s="465"/>
      <c r="AA123" s="495"/>
      <c r="AB123" s="495"/>
      <c r="AC123" s="495"/>
      <c r="AD123" s="495"/>
      <c r="AE123" s="464"/>
      <c r="AF123" s="464"/>
      <c r="AG123" s="464"/>
    </row>
    <row r="124" spans="1:33">
      <c r="A124" s="460" t="s">
        <v>259</v>
      </c>
      <c r="B124" s="461" t="s">
        <v>952</v>
      </c>
      <c r="C124" s="464"/>
      <c r="D124" s="463"/>
      <c r="E124" s="463"/>
      <c r="F124" s="555"/>
      <c r="G124" s="555"/>
      <c r="H124" s="555"/>
      <c r="I124" s="555"/>
      <c r="J124" s="555"/>
      <c r="K124" s="555"/>
      <c r="L124" s="494"/>
      <c r="M124" s="494"/>
      <c r="N124" s="494"/>
      <c r="O124" s="494"/>
      <c r="P124" s="494"/>
      <c r="Q124" s="494"/>
      <c r="R124" s="494"/>
      <c r="S124" s="494"/>
      <c r="T124" s="494"/>
      <c r="U124" s="494"/>
      <c r="V124" s="494"/>
      <c r="W124" s="494"/>
      <c r="X124" s="494"/>
      <c r="Y124" s="494"/>
      <c r="Z124" s="494"/>
      <c r="AA124" s="465"/>
      <c r="AB124" s="495"/>
      <c r="AC124" s="495"/>
      <c r="AD124" s="495"/>
      <c r="AE124" s="464"/>
      <c r="AF124" s="464"/>
      <c r="AG124" s="464"/>
    </row>
    <row r="125" spans="1:33">
      <c r="A125" s="460" t="s">
        <v>259</v>
      </c>
      <c r="B125" s="461" t="s">
        <v>953</v>
      </c>
      <c r="C125" s="464"/>
      <c r="D125" s="463"/>
      <c r="E125" s="463"/>
      <c r="F125" s="555"/>
      <c r="G125" s="555"/>
      <c r="H125" s="555"/>
      <c r="I125" s="555"/>
      <c r="J125" s="555"/>
      <c r="K125" s="555"/>
      <c r="L125" s="494"/>
      <c r="M125" s="494"/>
      <c r="N125" s="494"/>
      <c r="O125" s="494"/>
      <c r="P125" s="494"/>
      <c r="Q125" s="494"/>
      <c r="R125" s="494"/>
      <c r="S125" s="494"/>
      <c r="T125" s="494"/>
      <c r="U125" s="494"/>
      <c r="V125" s="494"/>
      <c r="W125" s="494"/>
      <c r="X125" s="494"/>
      <c r="Y125" s="494"/>
      <c r="Z125" s="494"/>
      <c r="AA125" s="494"/>
      <c r="AB125" s="465"/>
      <c r="AC125" s="495"/>
      <c r="AD125" s="495"/>
      <c r="AE125" s="464"/>
      <c r="AF125" s="464"/>
      <c r="AG125" s="464"/>
    </row>
    <row r="126" spans="1:33">
      <c r="A126" s="460" t="s">
        <v>259</v>
      </c>
      <c r="B126" s="461" t="s">
        <v>954</v>
      </c>
      <c r="C126" s="464"/>
      <c r="D126" s="463"/>
      <c r="E126" s="463"/>
      <c r="F126" s="555"/>
      <c r="G126" s="555"/>
      <c r="H126" s="555"/>
      <c r="I126" s="555"/>
      <c r="J126" s="555"/>
      <c r="K126" s="555"/>
      <c r="L126" s="494"/>
      <c r="M126" s="494"/>
      <c r="N126" s="494"/>
      <c r="O126" s="494"/>
      <c r="P126" s="494"/>
      <c r="Q126" s="494"/>
      <c r="R126" s="494"/>
      <c r="S126" s="494"/>
      <c r="T126" s="494"/>
      <c r="U126" s="494"/>
      <c r="V126" s="494"/>
      <c r="W126" s="494"/>
      <c r="X126" s="494"/>
      <c r="Y126" s="494"/>
      <c r="Z126" s="494"/>
      <c r="AA126" s="494"/>
      <c r="AB126" s="494"/>
      <c r="AC126" s="465"/>
      <c r="AD126" s="495"/>
      <c r="AE126" s="464"/>
      <c r="AF126" s="464"/>
      <c r="AG126" s="464"/>
    </row>
    <row r="127" spans="1:33">
      <c r="A127" s="460" t="s">
        <v>259</v>
      </c>
      <c r="B127" s="461" t="s">
        <v>955</v>
      </c>
      <c r="C127" s="464"/>
      <c r="D127" s="463"/>
      <c r="E127" s="463"/>
      <c r="F127" s="555"/>
      <c r="G127" s="555"/>
      <c r="H127" s="555"/>
      <c r="I127" s="555"/>
      <c r="J127" s="555"/>
      <c r="K127" s="555"/>
      <c r="L127" s="494"/>
      <c r="M127" s="494"/>
      <c r="N127" s="494"/>
      <c r="O127" s="494"/>
      <c r="P127" s="494"/>
      <c r="Q127" s="494"/>
      <c r="R127" s="494"/>
      <c r="S127" s="494"/>
      <c r="T127" s="494"/>
      <c r="U127" s="494"/>
      <c r="V127" s="494"/>
      <c r="W127" s="494"/>
      <c r="X127" s="494"/>
      <c r="Y127" s="494"/>
      <c r="Z127" s="494"/>
      <c r="AA127" s="494"/>
      <c r="AB127" s="494"/>
      <c r="AC127" s="494"/>
      <c r="AD127" s="465"/>
      <c r="AE127" s="464"/>
      <c r="AF127" s="464"/>
      <c r="AG127" s="464"/>
    </row>
    <row r="128" spans="1:33">
      <c r="A128" s="466"/>
      <c r="B128" s="467" t="s">
        <v>302</v>
      </c>
      <c r="C128" s="468"/>
      <c r="D128" s="468"/>
      <c r="E128" s="468"/>
      <c r="F128" s="468"/>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468"/>
      <c r="AC128" s="468"/>
      <c r="AD128" s="468"/>
      <c r="AE128" s="468"/>
      <c r="AF128" s="468"/>
      <c r="AG128" s="468"/>
    </row>
    <row r="129" spans="1:33">
      <c r="A129" s="493"/>
      <c r="B129" s="715"/>
      <c r="C129" s="716"/>
      <c r="D129" s="716"/>
      <c r="E129" s="716"/>
      <c r="F129" s="716"/>
      <c r="G129" s="716"/>
      <c r="H129" s="716"/>
      <c r="I129" s="716"/>
      <c r="J129" s="716"/>
      <c r="K129" s="716"/>
      <c r="L129" s="716"/>
      <c r="M129" s="716"/>
      <c r="N129" s="716"/>
      <c r="O129" s="716"/>
      <c r="P129" s="716"/>
      <c r="Q129" s="716"/>
      <c r="R129" s="716"/>
      <c r="S129" s="716"/>
      <c r="T129" s="716"/>
      <c r="U129" s="716"/>
      <c r="V129" s="716"/>
      <c r="W129" s="716"/>
      <c r="X129" s="716"/>
      <c r="Y129" s="716"/>
      <c r="Z129" s="716"/>
      <c r="AA129" s="716"/>
      <c r="AB129" s="716"/>
      <c r="AC129" s="716"/>
      <c r="AD129" s="716"/>
      <c r="AE129" s="716"/>
      <c r="AF129" s="716"/>
      <c r="AG129" s="716"/>
    </row>
    <row r="130" spans="1:33">
      <c r="A130" s="493"/>
      <c r="B130" s="715"/>
      <c r="C130" s="716"/>
      <c r="D130" s="716"/>
      <c r="E130" s="716"/>
      <c r="F130" s="716"/>
      <c r="G130" s="716"/>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row>
    <row r="131" spans="1:33">
      <c r="B131" s="455" t="s">
        <v>406</v>
      </c>
      <c r="F131" s="493" t="s">
        <v>194</v>
      </c>
      <c r="G131" s="493"/>
      <c r="H131" s="493"/>
      <c r="I131" s="493"/>
      <c r="J131" s="493"/>
      <c r="K131" s="493"/>
    </row>
    <row r="132" spans="1:33" ht="26.45">
      <c r="A132" s="456"/>
      <c r="B132" s="457" t="s">
        <v>892</v>
      </c>
      <c r="C132" s="1178" t="s">
        <v>957</v>
      </c>
      <c r="D132" s="1178" t="s">
        <v>929</v>
      </c>
      <c r="E132" s="1178" t="s">
        <v>930</v>
      </c>
      <c r="F132" s="1180" t="s">
        <v>931</v>
      </c>
      <c r="G132" s="1181"/>
      <c r="H132" s="1181"/>
      <c r="I132" s="1181"/>
      <c r="J132" s="1181"/>
      <c r="K132" s="1181"/>
      <c r="L132" s="1181"/>
      <c r="M132" s="1181"/>
      <c r="N132" s="1181"/>
      <c r="O132" s="1181"/>
      <c r="P132" s="1181"/>
      <c r="Q132" s="1181"/>
      <c r="R132" s="1181"/>
      <c r="S132" s="1181"/>
      <c r="T132" s="1181"/>
      <c r="U132" s="1181"/>
      <c r="V132" s="1181"/>
      <c r="W132" s="1181"/>
      <c r="X132" s="1181"/>
      <c r="Y132" s="1181"/>
      <c r="Z132" s="1181"/>
      <c r="AA132" s="1181"/>
      <c r="AB132" s="1181"/>
      <c r="AC132" s="1181"/>
      <c r="AD132" s="1182"/>
      <c r="AE132" s="492" t="s">
        <v>932</v>
      </c>
      <c r="AF132" s="492" t="s">
        <v>933</v>
      </c>
      <c r="AG132" s="492" t="s">
        <v>934</v>
      </c>
    </row>
    <row r="133" spans="1:33">
      <c r="A133" s="456"/>
      <c r="B133" s="457"/>
      <c r="C133" s="1179"/>
      <c r="D133" s="1179"/>
      <c r="E133" s="1179"/>
      <c r="F133" s="550" t="s">
        <v>935</v>
      </c>
      <c r="G133" s="550" t="s">
        <v>936</v>
      </c>
      <c r="H133" s="550" t="s">
        <v>937</v>
      </c>
      <c r="I133" s="550" t="s">
        <v>938</v>
      </c>
      <c r="J133" s="550" t="s">
        <v>939</v>
      </c>
      <c r="K133" s="550" t="s">
        <v>940</v>
      </c>
      <c r="L133" s="459" t="s">
        <v>941</v>
      </c>
      <c r="M133" s="459" t="s">
        <v>942</v>
      </c>
      <c r="N133" s="459" t="s">
        <v>943</v>
      </c>
      <c r="O133" s="459" t="s">
        <v>944</v>
      </c>
      <c r="P133" s="459" t="s">
        <v>945</v>
      </c>
      <c r="Q133" s="459" t="s">
        <v>946</v>
      </c>
      <c r="R133" s="459" t="s">
        <v>947</v>
      </c>
      <c r="S133" s="459" t="s">
        <v>948</v>
      </c>
      <c r="T133" s="459" t="s">
        <v>949</v>
      </c>
      <c r="U133" s="459" t="s">
        <v>669</v>
      </c>
      <c r="V133" s="459" t="s">
        <v>664</v>
      </c>
      <c r="W133" s="459" t="s">
        <v>666</v>
      </c>
      <c r="X133" s="459" t="s">
        <v>667</v>
      </c>
      <c r="Y133" s="459" t="s">
        <v>12</v>
      </c>
      <c r="Z133" s="459" t="s">
        <v>13</v>
      </c>
      <c r="AA133" s="459" t="s">
        <v>14</v>
      </c>
      <c r="AB133" s="459" t="s">
        <v>15</v>
      </c>
      <c r="AC133" s="459" t="s">
        <v>16</v>
      </c>
      <c r="AD133" s="459" t="s">
        <v>17</v>
      </c>
      <c r="AE133" s="492"/>
      <c r="AF133" s="492"/>
      <c r="AG133" s="492"/>
    </row>
    <row r="134" spans="1:33">
      <c r="A134" s="460" t="s">
        <v>950</v>
      </c>
      <c r="B134" s="461">
        <v>2005</v>
      </c>
      <c r="C134" s="462"/>
      <c r="D134" s="463"/>
      <c r="E134" s="463"/>
      <c r="F134" s="551"/>
      <c r="G134" s="551"/>
      <c r="H134" s="551"/>
      <c r="I134" s="551"/>
      <c r="J134" s="551"/>
      <c r="K134" s="553"/>
      <c r="L134" s="495"/>
      <c r="M134" s="495"/>
      <c r="N134" s="495"/>
      <c r="O134" s="495"/>
      <c r="P134" s="495"/>
      <c r="Q134" s="495"/>
      <c r="R134" s="495"/>
      <c r="S134" s="495"/>
      <c r="T134" s="495"/>
      <c r="U134" s="495"/>
      <c r="V134" s="495"/>
      <c r="W134" s="495"/>
      <c r="X134" s="495"/>
      <c r="Y134" s="495"/>
      <c r="Z134" s="495"/>
      <c r="AA134" s="495"/>
      <c r="AB134" s="495"/>
      <c r="AC134" s="495"/>
      <c r="AD134" s="495"/>
      <c r="AE134" s="464"/>
      <c r="AF134" s="464"/>
      <c r="AG134" s="464"/>
    </row>
    <row r="135" spans="1:33">
      <c r="A135" s="460" t="s">
        <v>259</v>
      </c>
      <c r="B135" s="552" t="s">
        <v>935</v>
      </c>
      <c r="C135" s="462"/>
      <c r="D135" s="463"/>
      <c r="E135" s="463"/>
      <c r="F135" s="554"/>
      <c r="G135" s="553"/>
      <c r="H135" s="553"/>
      <c r="I135" s="553"/>
      <c r="J135" s="553"/>
      <c r="K135" s="553"/>
      <c r="L135" s="495"/>
      <c r="M135" s="495"/>
      <c r="N135" s="495"/>
      <c r="O135" s="495"/>
      <c r="P135" s="495"/>
      <c r="Q135" s="495"/>
      <c r="R135" s="495"/>
      <c r="S135" s="495"/>
      <c r="T135" s="495"/>
      <c r="U135" s="495"/>
      <c r="V135" s="495"/>
      <c r="W135" s="495"/>
      <c r="X135" s="495"/>
      <c r="Y135" s="495"/>
      <c r="Z135" s="495"/>
      <c r="AA135" s="495"/>
      <c r="AB135" s="495"/>
      <c r="AC135" s="495"/>
      <c r="AD135" s="495"/>
      <c r="AE135" s="464"/>
      <c r="AF135" s="464"/>
      <c r="AG135" s="464"/>
    </row>
    <row r="136" spans="1:33">
      <c r="A136" s="460" t="s">
        <v>259</v>
      </c>
      <c r="B136" s="552" t="s">
        <v>936</v>
      </c>
      <c r="C136" s="462"/>
      <c r="D136" s="463"/>
      <c r="E136" s="463"/>
      <c r="F136" s="555"/>
      <c r="G136" s="554"/>
      <c r="H136" s="553"/>
      <c r="I136" s="553"/>
      <c r="J136" s="553"/>
      <c r="K136" s="553"/>
      <c r="L136" s="495"/>
      <c r="M136" s="495"/>
      <c r="N136" s="495"/>
      <c r="O136" s="495"/>
      <c r="P136" s="495"/>
      <c r="Q136" s="495"/>
      <c r="R136" s="495"/>
      <c r="S136" s="495"/>
      <c r="T136" s="495"/>
      <c r="U136" s="495"/>
      <c r="V136" s="495"/>
      <c r="W136" s="495"/>
      <c r="X136" s="495"/>
      <c r="Y136" s="495"/>
      <c r="Z136" s="495"/>
      <c r="AA136" s="495"/>
      <c r="AB136" s="495"/>
      <c r="AC136" s="495"/>
      <c r="AD136" s="495"/>
      <c r="AE136" s="464"/>
      <c r="AF136" s="464"/>
      <c r="AG136" s="464"/>
    </row>
    <row r="137" spans="1:33">
      <c r="A137" s="460" t="s">
        <v>259</v>
      </c>
      <c r="B137" s="552" t="s">
        <v>937</v>
      </c>
      <c r="C137" s="462"/>
      <c r="D137" s="463"/>
      <c r="E137" s="463"/>
      <c r="F137" s="555"/>
      <c r="G137" s="555"/>
      <c r="H137" s="554"/>
      <c r="I137" s="553"/>
      <c r="J137" s="553"/>
      <c r="K137" s="553"/>
      <c r="L137" s="495"/>
      <c r="M137" s="495"/>
      <c r="N137" s="495"/>
      <c r="O137" s="495"/>
      <c r="P137" s="495"/>
      <c r="Q137" s="495"/>
      <c r="R137" s="495"/>
      <c r="S137" s="495"/>
      <c r="T137" s="495"/>
      <c r="U137" s="495"/>
      <c r="V137" s="495"/>
      <c r="W137" s="495"/>
      <c r="X137" s="495"/>
      <c r="Y137" s="495"/>
      <c r="Z137" s="495"/>
      <c r="AA137" s="495"/>
      <c r="AB137" s="495"/>
      <c r="AC137" s="495"/>
      <c r="AD137" s="495"/>
      <c r="AE137" s="464"/>
      <c r="AF137" s="464"/>
      <c r="AG137" s="464"/>
    </row>
    <row r="138" spans="1:33">
      <c r="A138" s="460" t="s">
        <v>259</v>
      </c>
      <c r="B138" s="552" t="s">
        <v>938</v>
      </c>
      <c r="C138" s="462"/>
      <c r="D138" s="463"/>
      <c r="E138" s="463"/>
      <c r="F138" s="555"/>
      <c r="G138" s="555"/>
      <c r="H138" s="555"/>
      <c r="I138" s="554"/>
      <c r="J138" s="553"/>
      <c r="K138" s="553"/>
      <c r="L138" s="495"/>
      <c r="M138" s="495"/>
      <c r="N138" s="495"/>
      <c r="O138" s="495"/>
      <c r="P138" s="495"/>
      <c r="Q138" s="495"/>
      <c r="R138" s="495"/>
      <c r="S138" s="495"/>
      <c r="T138" s="495"/>
      <c r="U138" s="495"/>
      <c r="V138" s="495"/>
      <c r="W138" s="495"/>
      <c r="X138" s="495"/>
      <c r="Y138" s="495"/>
      <c r="Z138" s="495"/>
      <c r="AA138" s="495"/>
      <c r="AB138" s="495"/>
      <c r="AC138" s="495"/>
      <c r="AD138" s="495"/>
      <c r="AE138" s="464"/>
      <c r="AF138" s="464"/>
      <c r="AG138" s="464"/>
    </row>
    <row r="139" spans="1:33">
      <c r="A139" s="460" t="s">
        <v>259</v>
      </c>
      <c r="B139" s="552" t="s">
        <v>939</v>
      </c>
      <c r="C139" s="462"/>
      <c r="D139" s="463"/>
      <c r="E139" s="463"/>
      <c r="F139" s="555"/>
      <c r="G139" s="555"/>
      <c r="H139" s="555"/>
      <c r="I139" s="555"/>
      <c r="J139" s="554"/>
      <c r="K139" s="553"/>
      <c r="L139" s="495"/>
      <c r="M139" s="495"/>
      <c r="N139" s="495"/>
      <c r="O139" s="495"/>
      <c r="P139" s="495"/>
      <c r="Q139" s="495"/>
      <c r="R139" s="495"/>
      <c r="S139" s="495"/>
      <c r="T139" s="495"/>
      <c r="U139" s="495"/>
      <c r="V139" s="495"/>
      <c r="W139" s="495"/>
      <c r="X139" s="495"/>
      <c r="Y139" s="495"/>
      <c r="Z139" s="495"/>
      <c r="AA139" s="495"/>
      <c r="AB139" s="495"/>
      <c r="AC139" s="495"/>
      <c r="AD139" s="495"/>
      <c r="AE139" s="464"/>
      <c r="AF139" s="464"/>
      <c r="AG139" s="464"/>
    </row>
    <row r="140" spans="1:33">
      <c r="A140" s="460" t="s">
        <v>259</v>
      </c>
      <c r="B140" s="461" t="s">
        <v>940</v>
      </c>
      <c r="C140" s="460"/>
      <c r="D140" s="463"/>
      <c r="E140" s="463"/>
      <c r="F140" s="555"/>
      <c r="G140" s="555"/>
      <c r="H140" s="555"/>
      <c r="I140" s="555"/>
      <c r="J140" s="555"/>
      <c r="K140" s="554"/>
      <c r="L140" s="495"/>
      <c r="M140" s="495"/>
      <c r="N140" s="495"/>
      <c r="O140" s="495"/>
      <c r="P140" s="495"/>
      <c r="Q140" s="495"/>
      <c r="R140" s="495"/>
      <c r="S140" s="495"/>
      <c r="T140" s="495"/>
      <c r="U140" s="495"/>
      <c r="V140" s="495"/>
      <c r="W140" s="495"/>
      <c r="X140" s="495"/>
      <c r="Y140" s="495"/>
      <c r="Z140" s="495"/>
      <c r="AA140" s="495"/>
      <c r="AB140" s="495"/>
      <c r="AC140" s="495"/>
      <c r="AD140" s="495"/>
      <c r="AE140" s="464"/>
      <c r="AF140" s="464"/>
      <c r="AG140" s="464"/>
    </row>
    <row r="141" spans="1:33">
      <c r="A141" s="460" t="s">
        <v>259</v>
      </c>
      <c r="B141" s="461" t="s">
        <v>941</v>
      </c>
      <c r="C141" s="460"/>
      <c r="D141" s="463"/>
      <c r="E141" s="463"/>
      <c r="F141" s="555"/>
      <c r="G141" s="555"/>
      <c r="H141" s="555"/>
      <c r="I141" s="555"/>
      <c r="J141" s="555"/>
      <c r="K141" s="555"/>
      <c r="L141" s="465"/>
      <c r="M141" s="495"/>
      <c r="N141" s="495"/>
      <c r="O141" s="495"/>
      <c r="P141" s="495"/>
      <c r="Q141" s="495"/>
      <c r="R141" s="495"/>
      <c r="S141" s="495"/>
      <c r="T141" s="495"/>
      <c r="U141" s="495"/>
      <c r="V141" s="495"/>
      <c r="W141" s="495"/>
      <c r="X141" s="495"/>
      <c r="Y141" s="495"/>
      <c r="Z141" s="495"/>
      <c r="AA141" s="495"/>
      <c r="AB141" s="495"/>
      <c r="AC141" s="495"/>
      <c r="AD141" s="495"/>
      <c r="AE141" s="464"/>
      <c r="AF141" s="464"/>
      <c r="AG141" s="464"/>
    </row>
    <row r="142" spans="1:33">
      <c r="A142" s="460" t="s">
        <v>259</v>
      </c>
      <c r="B142" s="461" t="s">
        <v>942</v>
      </c>
      <c r="C142" s="460"/>
      <c r="D142" s="463"/>
      <c r="E142" s="463"/>
      <c r="F142" s="555"/>
      <c r="G142" s="555"/>
      <c r="H142" s="555"/>
      <c r="I142" s="555"/>
      <c r="J142" s="555"/>
      <c r="K142" s="555"/>
      <c r="L142" s="494"/>
      <c r="M142" s="465"/>
      <c r="N142" s="495"/>
      <c r="O142" s="495"/>
      <c r="P142" s="495"/>
      <c r="Q142" s="495"/>
      <c r="R142" s="495"/>
      <c r="S142" s="495"/>
      <c r="T142" s="495"/>
      <c r="U142" s="495"/>
      <c r="V142" s="495"/>
      <c r="W142" s="495"/>
      <c r="X142" s="495"/>
      <c r="Y142" s="495"/>
      <c r="Z142" s="495"/>
      <c r="AA142" s="495"/>
      <c r="AB142" s="495"/>
      <c r="AC142" s="495"/>
      <c r="AD142" s="495"/>
      <c r="AE142" s="464"/>
      <c r="AF142" s="464"/>
      <c r="AG142" s="464"/>
    </row>
    <row r="143" spans="1:33">
      <c r="A143" s="460" t="s">
        <v>259</v>
      </c>
      <c r="B143" s="461" t="s">
        <v>943</v>
      </c>
      <c r="C143" s="460"/>
      <c r="D143" s="463"/>
      <c r="E143" s="463"/>
      <c r="F143" s="555"/>
      <c r="G143" s="555"/>
      <c r="H143" s="555"/>
      <c r="I143" s="555"/>
      <c r="J143" s="555"/>
      <c r="K143" s="555"/>
      <c r="L143" s="494"/>
      <c r="M143" s="494"/>
      <c r="N143" s="465"/>
      <c r="O143" s="495"/>
      <c r="P143" s="495"/>
      <c r="Q143" s="495"/>
      <c r="R143" s="495"/>
      <c r="S143" s="495"/>
      <c r="T143" s="495"/>
      <c r="U143" s="495"/>
      <c r="V143" s="495"/>
      <c r="W143" s="495"/>
      <c r="X143" s="495"/>
      <c r="Y143" s="495"/>
      <c r="Z143" s="495"/>
      <c r="AA143" s="495"/>
      <c r="AB143" s="495"/>
      <c r="AC143" s="495"/>
      <c r="AD143" s="495"/>
      <c r="AE143" s="464"/>
      <c r="AF143" s="464"/>
      <c r="AG143" s="464"/>
    </row>
    <row r="144" spans="1:33">
      <c r="A144" s="460" t="s">
        <v>259</v>
      </c>
      <c r="B144" s="461" t="s">
        <v>944</v>
      </c>
      <c r="C144" s="460"/>
      <c r="D144" s="463"/>
      <c r="E144" s="463"/>
      <c r="F144" s="555"/>
      <c r="G144" s="555"/>
      <c r="H144" s="555"/>
      <c r="I144" s="555"/>
      <c r="J144" s="555"/>
      <c r="K144" s="555"/>
      <c r="L144" s="494"/>
      <c r="M144" s="494"/>
      <c r="N144" s="494"/>
      <c r="O144" s="465"/>
      <c r="P144" s="495"/>
      <c r="Q144" s="495"/>
      <c r="R144" s="495"/>
      <c r="S144" s="495"/>
      <c r="T144" s="495"/>
      <c r="U144" s="495"/>
      <c r="V144" s="495"/>
      <c r="W144" s="495"/>
      <c r="X144" s="495"/>
      <c r="Y144" s="495"/>
      <c r="Z144" s="495"/>
      <c r="AA144" s="495"/>
      <c r="AB144" s="495"/>
      <c r="AC144" s="495"/>
      <c r="AD144" s="495"/>
      <c r="AE144" s="464"/>
      <c r="AF144" s="464"/>
      <c r="AG144" s="464"/>
    </row>
    <row r="145" spans="1:33">
      <c r="A145" s="460" t="s">
        <v>259</v>
      </c>
      <c r="B145" s="461" t="s">
        <v>945</v>
      </c>
      <c r="C145" s="460"/>
      <c r="D145" s="463"/>
      <c r="E145" s="463"/>
      <c r="F145" s="555"/>
      <c r="G145" s="555"/>
      <c r="H145" s="555"/>
      <c r="I145" s="555"/>
      <c r="J145" s="555"/>
      <c r="K145" s="555"/>
      <c r="L145" s="494"/>
      <c r="M145" s="494"/>
      <c r="N145" s="494"/>
      <c r="O145" s="494"/>
      <c r="P145" s="465"/>
      <c r="Q145" s="495"/>
      <c r="R145" s="495"/>
      <c r="S145" s="495"/>
      <c r="T145" s="495"/>
      <c r="U145" s="495"/>
      <c r="V145" s="495"/>
      <c r="W145" s="495"/>
      <c r="X145" s="495"/>
      <c r="Y145" s="495"/>
      <c r="Z145" s="495"/>
      <c r="AA145" s="495"/>
      <c r="AB145" s="495"/>
      <c r="AC145" s="495"/>
      <c r="AD145" s="495"/>
      <c r="AE145" s="464"/>
      <c r="AF145" s="464"/>
      <c r="AG145" s="464"/>
    </row>
    <row r="146" spans="1:33">
      <c r="A146" s="460" t="s">
        <v>259</v>
      </c>
      <c r="B146" s="461" t="s">
        <v>951</v>
      </c>
      <c r="C146" s="464"/>
      <c r="D146" s="463"/>
      <c r="E146" s="463"/>
      <c r="F146" s="555"/>
      <c r="G146" s="555"/>
      <c r="H146" s="555"/>
      <c r="I146" s="555"/>
      <c r="J146" s="555"/>
      <c r="K146" s="555"/>
      <c r="L146" s="494"/>
      <c r="M146" s="494"/>
      <c r="N146" s="494"/>
      <c r="O146" s="494"/>
      <c r="P146" s="494"/>
      <c r="Q146" s="465"/>
      <c r="R146" s="495"/>
      <c r="S146" s="495"/>
      <c r="T146" s="495"/>
      <c r="U146" s="495"/>
      <c r="V146" s="495"/>
      <c r="W146" s="495"/>
      <c r="X146" s="495"/>
      <c r="Y146" s="495"/>
      <c r="Z146" s="495"/>
      <c r="AA146" s="495"/>
      <c r="AB146" s="495"/>
      <c r="AC146" s="495"/>
      <c r="AD146" s="495"/>
      <c r="AE146" s="464"/>
      <c r="AF146" s="464"/>
      <c r="AG146" s="464"/>
    </row>
    <row r="147" spans="1:33">
      <c r="A147" s="460" t="s">
        <v>259</v>
      </c>
      <c r="B147" s="461" t="s">
        <v>947</v>
      </c>
      <c r="C147" s="464"/>
      <c r="D147" s="463"/>
      <c r="E147" s="463"/>
      <c r="F147" s="555"/>
      <c r="G147" s="555"/>
      <c r="H147" s="555"/>
      <c r="I147" s="555"/>
      <c r="J147" s="555"/>
      <c r="K147" s="555"/>
      <c r="L147" s="494"/>
      <c r="M147" s="494"/>
      <c r="N147" s="494"/>
      <c r="O147" s="494"/>
      <c r="P147" s="494"/>
      <c r="Q147" s="494"/>
      <c r="R147" s="465"/>
      <c r="T147" s="464"/>
      <c r="U147" s="464"/>
      <c r="V147" s="464"/>
      <c r="W147" s="495"/>
      <c r="X147" s="495"/>
      <c r="Y147" s="495"/>
      <c r="Z147" s="495"/>
      <c r="AA147" s="495"/>
      <c r="AB147" s="495"/>
      <c r="AC147" s="495"/>
      <c r="AD147" s="495"/>
      <c r="AE147" s="464"/>
      <c r="AF147" s="464"/>
      <c r="AG147" s="464"/>
    </row>
    <row r="148" spans="1:33">
      <c r="A148" s="460" t="s">
        <v>259</v>
      </c>
      <c r="B148" s="461" t="s">
        <v>948</v>
      </c>
      <c r="C148" s="464"/>
      <c r="D148" s="463"/>
      <c r="E148" s="463"/>
      <c r="F148" s="555"/>
      <c r="G148" s="555"/>
      <c r="H148" s="555"/>
      <c r="I148" s="555"/>
      <c r="J148" s="555"/>
      <c r="K148" s="555"/>
      <c r="L148" s="494"/>
      <c r="M148" s="494"/>
      <c r="N148" s="494"/>
      <c r="O148" s="494"/>
      <c r="P148" s="494"/>
      <c r="Q148" s="494"/>
      <c r="R148" s="494"/>
      <c r="S148" s="465"/>
      <c r="T148" s="464"/>
      <c r="U148" s="464"/>
      <c r="V148" s="464"/>
      <c r="W148" s="495"/>
      <c r="X148" s="495"/>
      <c r="Y148" s="495"/>
      <c r="Z148" s="495"/>
      <c r="AA148" s="495"/>
      <c r="AB148" s="495"/>
      <c r="AC148" s="495"/>
      <c r="AD148" s="495"/>
      <c r="AE148" s="464"/>
      <c r="AF148" s="464"/>
      <c r="AG148" s="464"/>
    </row>
    <row r="149" spans="1:33">
      <c r="A149" s="460" t="s">
        <v>259</v>
      </c>
      <c r="B149" s="461" t="s">
        <v>949</v>
      </c>
      <c r="C149" s="464"/>
      <c r="D149" s="463"/>
      <c r="E149" s="463"/>
      <c r="F149" s="555"/>
      <c r="G149" s="555"/>
      <c r="H149" s="555"/>
      <c r="I149" s="555"/>
      <c r="J149" s="555"/>
      <c r="K149" s="555"/>
      <c r="L149" s="494"/>
      <c r="M149" s="494"/>
      <c r="N149" s="494"/>
      <c r="O149" s="494"/>
      <c r="P149" s="494"/>
      <c r="Q149" s="494"/>
      <c r="R149" s="494"/>
      <c r="S149" s="494"/>
      <c r="T149" s="465"/>
      <c r="U149" s="464"/>
      <c r="V149" s="464"/>
      <c r="W149" s="495"/>
      <c r="X149" s="495"/>
      <c r="Y149" s="495"/>
      <c r="Z149" s="495"/>
      <c r="AA149" s="495"/>
      <c r="AB149" s="495"/>
      <c r="AC149" s="495"/>
      <c r="AD149" s="495"/>
      <c r="AE149" s="464"/>
      <c r="AF149" s="464"/>
      <c r="AG149" s="464"/>
    </row>
    <row r="150" spans="1:33">
      <c r="A150" s="460" t="s">
        <v>259</v>
      </c>
      <c r="B150" s="461" t="s">
        <v>669</v>
      </c>
      <c r="C150" s="464"/>
      <c r="D150" s="463"/>
      <c r="E150" s="463"/>
      <c r="F150" s="555"/>
      <c r="G150" s="555"/>
      <c r="H150" s="555"/>
      <c r="I150" s="555"/>
      <c r="J150" s="555"/>
      <c r="K150" s="555"/>
      <c r="L150" s="494"/>
      <c r="M150" s="494"/>
      <c r="N150" s="494"/>
      <c r="O150" s="494"/>
      <c r="P150" s="494"/>
      <c r="Q150" s="494"/>
      <c r="R150" s="494"/>
      <c r="S150" s="494"/>
      <c r="T150" s="494"/>
      <c r="U150" s="465"/>
      <c r="V150" s="464"/>
      <c r="W150" s="495"/>
      <c r="X150" s="495"/>
      <c r="Y150" s="495"/>
      <c r="Z150" s="495"/>
      <c r="AA150" s="495"/>
      <c r="AB150" s="495"/>
      <c r="AC150" s="495"/>
      <c r="AD150" s="495"/>
      <c r="AE150" s="464"/>
      <c r="AF150" s="464"/>
      <c r="AG150" s="464"/>
    </row>
    <row r="151" spans="1:33">
      <c r="A151" s="460" t="s">
        <v>259</v>
      </c>
      <c r="B151" s="461" t="s">
        <v>664</v>
      </c>
      <c r="C151" s="464"/>
      <c r="D151" s="463"/>
      <c r="E151" s="463"/>
      <c r="F151" s="555"/>
      <c r="G151" s="555"/>
      <c r="H151" s="555"/>
      <c r="I151" s="555"/>
      <c r="J151" s="555"/>
      <c r="K151" s="555"/>
      <c r="L151" s="494"/>
      <c r="M151" s="494"/>
      <c r="N151" s="494"/>
      <c r="O151" s="494"/>
      <c r="P151" s="494"/>
      <c r="Q151" s="494"/>
      <c r="R151" s="494"/>
      <c r="S151" s="494"/>
      <c r="T151" s="494"/>
      <c r="U151" s="494"/>
      <c r="V151" s="465"/>
      <c r="W151" s="495"/>
      <c r="X151" s="495"/>
      <c r="Y151" s="495"/>
      <c r="Z151" s="495"/>
      <c r="AA151" s="495"/>
      <c r="AB151" s="495"/>
      <c r="AC151" s="495"/>
      <c r="AD151" s="495"/>
      <c r="AE151" s="464"/>
      <c r="AF151" s="464"/>
      <c r="AG151" s="464"/>
    </row>
    <row r="152" spans="1:33">
      <c r="A152" s="460" t="s">
        <v>259</v>
      </c>
      <c r="B152" s="461" t="s">
        <v>666</v>
      </c>
      <c r="C152" s="464"/>
      <c r="D152" s="463"/>
      <c r="E152" s="463"/>
      <c r="F152" s="555"/>
      <c r="G152" s="555"/>
      <c r="H152" s="555"/>
      <c r="I152" s="555"/>
      <c r="J152" s="555"/>
      <c r="K152" s="555"/>
      <c r="L152" s="494"/>
      <c r="M152" s="494"/>
      <c r="N152" s="494"/>
      <c r="O152" s="494"/>
      <c r="P152" s="494"/>
      <c r="Q152" s="494"/>
      <c r="R152" s="494"/>
      <c r="S152" s="494"/>
      <c r="T152" s="494"/>
      <c r="U152" s="494"/>
      <c r="V152" s="494"/>
      <c r="W152" s="465"/>
      <c r="X152" s="495"/>
      <c r="Y152" s="495"/>
      <c r="Z152" s="495"/>
      <c r="AA152" s="495"/>
      <c r="AB152" s="495"/>
      <c r="AC152" s="495"/>
      <c r="AD152" s="495"/>
      <c r="AE152" s="464"/>
      <c r="AF152" s="464"/>
      <c r="AG152" s="464"/>
    </row>
    <row r="153" spans="1:33">
      <c r="A153" s="460" t="s">
        <v>259</v>
      </c>
      <c r="B153" s="461" t="s">
        <v>667</v>
      </c>
      <c r="C153" s="464"/>
      <c r="D153" s="463"/>
      <c r="E153" s="463"/>
      <c r="F153" s="555"/>
      <c r="G153" s="555"/>
      <c r="H153" s="555"/>
      <c r="I153" s="555"/>
      <c r="J153" s="555"/>
      <c r="K153" s="555"/>
      <c r="L153" s="494"/>
      <c r="M153" s="494"/>
      <c r="N153" s="494"/>
      <c r="O153" s="494"/>
      <c r="P153" s="494"/>
      <c r="Q153" s="494"/>
      <c r="R153" s="494"/>
      <c r="S153" s="494"/>
      <c r="T153" s="494"/>
      <c r="U153" s="494"/>
      <c r="V153" s="494"/>
      <c r="W153" s="494"/>
      <c r="X153" s="465"/>
      <c r="Y153" s="495"/>
      <c r="Z153" s="495"/>
      <c r="AA153" s="495"/>
      <c r="AB153" s="495"/>
      <c r="AC153" s="495"/>
      <c r="AD153" s="495"/>
      <c r="AE153" s="464"/>
      <c r="AF153" s="464"/>
      <c r="AG153" s="464"/>
    </row>
    <row r="154" spans="1:33">
      <c r="A154" s="460" t="s">
        <v>259</v>
      </c>
      <c r="B154" s="461" t="s">
        <v>668</v>
      </c>
      <c r="C154" s="464"/>
      <c r="D154" s="463"/>
      <c r="E154" s="463"/>
      <c r="F154" s="555"/>
      <c r="G154" s="555"/>
      <c r="H154" s="555"/>
      <c r="I154" s="555"/>
      <c r="J154" s="555"/>
      <c r="K154" s="555"/>
      <c r="L154" s="494"/>
      <c r="M154" s="494"/>
      <c r="N154" s="494"/>
      <c r="O154" s="494"/>
      <c r="P154" s="494"/>
      <c r="Q154" s="494"/>
      <c r="R154" s="494"/>
      <c r="S154" s="494"/>
      <c r="T154" s="494"/>
      <c r="U154" s="494"/>
      <c r="V154" s="494"/>
      <c r="W154" s="494"/>
      <c r="X154" s="494"/>
      <c r="Y154" s="465"/>
      <c r="Z154" s="495"/>
      <c r="AA154" s="495"/>
      <c r="AB154" s="495"/>
      <c r="AC154" s="495"/>
      <c r="AD154" s="495"/>
      <c r="AE154" s="464"/>
      <c r="AF154" s="464"/>
      <c r="AG154" s="464"/>
    </row>
    <row r="155" spans="1:33">
      <c r="A155" s="460" t="s">
        <v>259</v>
      </c>
      <c r="B155" s="461" t="s">
        <v>674</v>
      </c>
      <c r="C155" s="464"/>
      <c r="D155" s="463"/>
      <c r="E155" s="463"/>
      <c r="F155" s="555"/>
      <c r="G155" s="555"/>
      <c r="H155" s="555"/>
      <c r="I155" s="555"/>
      <c r="J155" s="555"/>
      <c r="K155" s="555"/>
      <c r="L155" s="494"/>
      <c r="M155" s="494"/>
      <c r="N155" s="494"/>
      <c r="O155" s="494"/>
      <c r="P155" s="494"/>
      <c r="Q155" s="494"/>
      <c r="R155" s="494"/>
      <c r="S155" s="494"/>
      <c r="T155" s="494"/>
      <c r="U155" s="494"/>
      <c r="V155" s="494"/>
      <c r="W155" s="494"/>
      <c r="X155" s="494"/>
      <c r="Y155" s="494"/>
      <c r="Z155" s="465"/>
      <c r="AA155" s="495"/>
      <c r="AB155" s="495"/>
      <c r="AC155" s="495"/>
      <c r="AD155" s="495"/>
      <c r="AE155" s="464"/>
      <c r="AF155" s="464"/>
      <c r="AG155" s="464"/>
    </row>
    <row r="156" spans="1:33">
      <c r="A156" s="460" t="s">
        <v>259</v>
      </c>
      <c r="B156" s="461" t="s">
        <v>952</v>
      </c>
      <c r="C156" s="464"/>
      <c r="D156" s="463"/>
      <c r="E156" s="463"/>
      <c r="F156" s="555"/>
      <c r="G156" s="555"/>
      <c r="H156" s="555"/>
      <c r="I156" s="555"/>
      <c r="J156" s="555"/>
      <c r="K156" s="555"/>
      <c r="L156" s="494"/>
      <c r="M156" s="494"/>
      <c r="N156" s="494"/>
      <c r="O156" s="494"/>
      <c r="P156" s="494"/>
      <c r="Q156" s="494"/>
      <c r="R156" s="494"/>
      <c r="S156" s="494"/>
      <c r="T156" s="494"/>
      <c r="U156" s="494"/>
      <c r="V156" s="494"/>
      <c r="W156" s="494"/>
      <c r="X156" s="494"/>
      <c r="Y156" s="494"/>
      <c r="Z156" s="494"/>
      <c r="AA156" s="465"/>
      <c r="AB156" s="495"/>
      <c r="AC156" s="495"/>
      <c r="AD156" s="495"/>
      <c r="AE156" s="464"/>
      <c r="AF156" s="464"/>
      <c r="AG156" s="464"/>
    </row>
    <row r="157" spans="1:33">
      <c r="A157" s="460" t="s">
        <v>259</v>
      </c>
      <c r="B157" s="461" t="s">
        <v>953</v>
      </c>
      <c r="C157" s="464"/>
      <c r="D157" s="463"/>
      <c r="E157" s="463"/>
      <c r="F157" s="555"/>
      <c r="G157" s="555"/>
      <c r="H157" s="555"/>
      <c r="I157" s="555"/>
      <c r="J157" s="555"/>
      <c r="K157" s="555"/>
      <c r="L157" s="494"/>
      <c r="M157" s="494"/>
      <c r="N157" s="494"/>
      <c r="O157" s="494"/>
      <c r="P157" s="494"/>
      <c r="Q157" s="494"/>
      <c r="R157" s="494"/>
      <c r="S157" s="494"/>
      <c r="T157" s="494"/>
      <c r="U157" s="494"/>
      <c r="V157" s="494"/>
      <c r="W157" s="494"/>
      <c r="X157" s="494"/>
      <c r="Y157" s="494"/>
      <c r="Z157" s="494"/>
      <c r="AA157" s="494"/>
      <c r="AB157" s="465"/>
      <c r="AC157" s="495"/>
      <c r="AD157" s="495"/>
      <c r="AE157" s="464"/>
      <c r="AF157" s="464"/>
      <c r="AG157" s="464"/>
    </row>
    <row r="158" spans="1:33">
      <c r="A158" s="460" t="s">
        <v>259</v>
      </c>
      <c r="B158" s="461" t="s">
        <v>954</v>
      </c>
      <c r="C158" s="464"/>
      <c r="D158" s="463"/>
      <c r="E158" s="463"/>
      <c r="F158" s="555"/>
      <c r="G158" s="555"/>
      <c r="H158" s="555"/>
      <c r="I158" s="555"/>
      <c r="J158" s="555"/>
      <c r="K158" s="555"/>
      <c r="L158" s="494"/>
      <c r="M158" s="494"/>
      <c r="N158" s="494"/>
      <c r="O158" s="494"/>
      <c r="P158" s="494"/>
      <c r="Q158" s="494"/>
      <c r="R158" s="494"/>
      <c r="S158" s="494"/>
      <c r="T158" s="494"/>
      <c r="U158" s="494"/>
      <c r="V158" s="494"/>
      <c r="W158" s="494"/>
      <c r="X158" s="494"/>
      <c r="Y158" s="494"/>
      <c r="Z158" s="494"/>
      <c r="AA158" s="494"/>
      <c r="AB158" s="494"/>
      <c r="AC158" s="465"/>
      <c r="AD158" s="495"/>
      <c r="AE158" s="464"/>
      <c r="AF158" s="464"/>
      <c r="AG158" s="464"/>
    </row>
    <row r="159" spans="1:33">
      <c r="A159" s="460" t="s">
        <v>259</v>
      </c>
      <c r="B159" s="461" t="s">
        <v>955</v>
      </c>
      <c r="C159" s="464"/>
      <c r="D159" s="463"/>
      <c r="E159" s="463"/>
      <c r="F159" s="555"/>
      <c r="G159" s="555"/>
      <c r="H159" s="555"/>
      <c r="I159" s="555"/>
      <c r="J159" s="555"/>
      <c r="K159" s="555"/>
      <c r="L159" s="494"/>
      <c r="M159" s="494"/>
      <c r="N159" s="494"/>
      <c r="O159" s="494"/>
      <c r="P159" s="494"/>
      <c r="Q159" s="494"/>
      <c r="R159" s="494"/>
      <c r="S159" s="494"/>
      <c r="T159" s="494"/>
      <c r="U159" s="494"/>
      <c r="V159" s="494"/>
      <c r="W159" s="494"/>
      <c r="X159" s="494"/>
      <c r="Y159" s="494"/>
      <c r="Z159" s="494"/>
      <c r="AA159" s="494"/>
      <c r="AB159" s="494"/>
      <c r="AC159" s="494"/>
      <c r="AD159" s="465"/>
      <c r="AE159" s="464"/>
      <c r="AF159" s="464"/>
      <c r="AG159" s="464"/>
    </row>
    <row r="160" spans="1:33">
      <c r="A160" s="466"/>
      <c r="B160" s="467" t="s">
        <v>302</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c r="AG160" s="468"/>
    </row>
    <row r="161" spans="1:33">
      <c r="A161" s="493"/>
      <c r="B161" s="715"/>
      <c r="C161" s="716"/>
      <c r="D161" s="716"/>
      <c r="E161" s="716"/>
      <c r="F161" s="716"/>
      <c r="G161" s="716"/>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row>
    <row r="162" spans="1:33">
      <c r="A162" s="493"/>
      <c r="B162" s="715"/>
      <c r="C162" s="716"/>
      <c r="D162" s="716"/>
      <c r="E162" s="716"/>
      <c r="F162" s="716"/>
      <c r="G162" s="716"/>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row>
    <row r="163" spans="1:33">
      <c r="B163" s="455" t="s">
        <v>121</v>
      </c>
      <c r="F163" s="493" t="s">
        <v>194</v>
      </c>
      <c r="G163" s="493"/>
      <c r="H163" s="493"/>
      <c r="I163" s="493"/>
      <c r="J163" s="493"/>
      <c r="K163" s="493"/>
    </row>
    <row r="164" spans="1:33" ht="26.45">
      <c r="A164" s="456"/>
      <c r="B164" s="457" t="s">
        <v>892</v>
      </c>
      <c r="C164" s="1178" t="s">
        <v>957</v>
      </c>
      <c r="D164" s="1178" t="s">
        <v>929</v>
      </c>
      <c r="E164" s="1178" t="s">
        <v>930</v>
      </c>
      <c r="F164" s="1180" t="s">
        <v>931</v>
      </c>
      <c r="G164" s="1181"/>
      <c r="H164" s="1181"/>
      <c r="I164" s="1181"/>
      <c r="J164" s="1181"/>
      <c r="K164" s="1181"/>
      <c r="L164" s="1181"/>
      <c r="M164" s="1181"/>
      <c r="N164" s="1181"/>
      <c r="O164" s="1181"/>
      <c r="P164" s="1181"/>
      <c r="Q164" s="1181"/>
      <c r="R164" s="1181"/>
      <c r="S164" s="1181"/>
      <c r="T164" s="1181"/>
      <c r="U164" s="1181"/>
      <c r="V164" s="1181"/>
      <c r="W164" s="1181"/>
      <c r="X164" s="1181"/>
      <c r="Y164" s="1181"/>
      <c r="Z164" s="1181"/>
      <c r="AA164" s="1181"/>
      <c r="AB164" s="1181"/>
      <c r="AC164" s="1181"/>
      <c r="AD164" s="1182"/>
      <c r="AE164" s="492" t="s">
        <v>932</v>
      </c>
      <c r="AF164" s="492" t="s">
        <v>933</v>
      </c>
      <c r="AG164" s="492" t="s">
        <v>934</v>
      </c>
    </row>
    <row r="165" spans="1:33">
      <c r="A165" s="456"/>
      <c r="B165" s="457"/>
      <c r="C165" s="1179"/>
      <c r="D165" s="1179"/>
      <c r="E165" s="1179"/>
      <c r="F165" s="550" t="s">
        <v>935</v>
      </c>
      <c r="G165" s="550" t="s">
        <v>936</v>
      </c>
      <c r="H165" s="550" t="s">
        <v>937</v>
      </c>
      <c r="I165" s="550" t="s">
        <v>938</v>
      </c>
      <c r="J165" s="550" t="s">
        <v>939</v>
      </c>
      <c r="K165" s="550" t="s">
        <v>940</v>
      </c>
      <c r="L165" s="459" t="s">
        <v>941</v>
      </c>
      <c r="M165" s="459" t="s">
        <v>942</v>
      </c>
      <c r="N165" s="459" t="s">
        <v>943</v>
      </c>
      <c r="O165" s="459" t="s">
        <v>944</v>
      </c>
      <c r="P165" s="459" t="s">
        <v>945</v>
      </c>
      <c r="Q165" s="459" t="s">
        <v>946</v>
      </c>
      <c r="R165" s="459" t="s">
        <v>947</v>
      </c>
      <c r="S165" s="459" t="s">
        <v>948</v>
      </c>
      <c r="T165" s="459" t="s">
        <v>949</v>
      </c>
      <c r="U165" s="459" t="s">
        <v>669</v>
      </c>
      <c r="V165" s="459" t="s">
        <v>664</v>
      </c>
      <c r="W165" s="459" t="s">
        <v>666</v>
      </c>
      <c r="X165" s="459" t="s">
        <v>667</v>
      </c>
      <c r="Y165" s="459" t="s">
        <v>12</v>
      </c>
      <c r="Z165" s="459" t="s">
        <v>13</v>
      </c>
      <c r="AA165" s="459" t="s">
        <v>14</v>
      </c>
      <c r="AB165" s="459" t="s">
        <v>15</v>
      </c>
      <c r="AC165" s="459" t="s">
        <v>16</v>
      </c>
      <c r="AD165" s="459" t="s">
        <v>17</v>
      </c>
      <c r="AE165" s="492"/>
      <c r="AF165" s="492"/>
      <c r="AG165" s="492"/>
    </row>
    <row r="166" spans="1:33">
      <c r="A166" s="460" t="s">
        <v>950</v>
      </c>
      <c r="B166" s="461">
        <v>2005</v>
      </c>
      <c r="C166" s="462"/>
      <c r="D166" s="463"/>
      <c r="E166" s="463"/>
      <c r="F166" s="551"/>
      <c r="G166" s="551"/>
      <c r="H166" s="551"/>
      <c r="I166" s="551"/>
      <c r="J166" s="551"/>
      <c r="K166" s="553"/>
      <c r="L166" s="495"/>
      <c r="M166" s="495"/>
      <c r="N166" s="495"/>
      <c r="O166" s="495"/>
      <c r="P166" s="495"/>
      <c r="Q166" s="495"/>
      <c r="R166" s="495"/>
      <c r="S166" s="495"/>
      <c r="T166" s="495"/>
      <c r="U166" s="495"/>
      <c r="V166" s="495"/>
      <c r="W166" s="495"/>
      <c r="X166" s="495"/>
      <c r="Y166" s="495"/>
      <c r="Z166" s="495"/>
      <c r="AA166" s="495"/>
      <c r="AB166" s="495"/>
      <c r="AC166" s="495"/>
      <c r="AD166" s="495"/>
      <c r="AE166" s="464"/>
      <c r="AF166" s="464"/>
      <c r="AG166" s="464"/>
    </row>
    <row r="167" spans="1:33">
      <c r="A167" s="460" t="s">
        <v>259</v>
      </c>
      <c r="B167" s="552" t="s">
        <v>935</v>
      </c>
      <c r="C167" s="462"/>
      <c r="D167" s="463"/>
      <c r="E167" s="463"/>
      <c r="F167" s="554"/>
      <c r="G167" s="553"/>
      <c r="H167" s="553"/>
      <c r="I167" s="553"/>
      <c r="J167" s="553"/>
      <c r="K167" s="553"/>
      <c r="L167" s="495"/>
      <c r="M167" s="495"/>
      <c r="N167" s="495"/>
      <c r="O167" s="495"/>
      <c r="P167" s="495"/>
      <c r="Q167" s="495"/>
      <c r="R167" s="495"/>
      <c r="S167" s="495"/>
      <c r="T167" s="495"/>
      <c r="U167" s="495"/>
      <c r="V167" s="495"/>
      <c r="W167" s="495"/>
      <c r="X167" s="495"/>
      <c r="Y167" s="495"/>
      <c r="Z167" s="495"/>
      <c r="AA167" s="495"/>
      <c r="AB167" s="495"/>
      <c r="AC167" s="495"/>
      <c r="AD167" s="495"/>
      <c r="AE167" s="464"/>
      <c r="AF167" s="464"/>
      <c r="AG167" s="464"/>
    </row>
    <row r="168" spans="1:33">
      <c r="A168" s="460" t="s">
        <v>259</v>
      </c>
      <c r="B168" s="552" t="s">
        <v>936</v>
      </c>
      <c r="C168" s="462"/>
      <c r="D168" s="463"/>
      <c r="E168" s="463"/>
      <c r="F168" s="555"/>
      <c r="G168" s="554"/>
      <c r="H168" s="553"/>
      <c r="I168" s="553"/>
      <c r="J168" s="553"/>
      <c r="K168" s="553"/>
      <c r="L168" s="495"/>
      <c r="M168" s="495"/>
      <c r="N168" s="495"/>
      <c r="O168" s="495"/>
      <c r="P168" s="495"/>
      <c r="Q168" s="495"/>
      <c r="R168" s="495"/>
      <c r="S168" s="495"/>
      <c r="T168" s="495"/>
      <c r="U168" s="495"/>
      <c r="V168" s="495"/>
      <c r="W168" s="495"/>
      <c r="X168" s="495"/>
      <c r="Y168" s="495"/>
      <c r="Z168" s="495"/>
      <c r="AA168" s="495"/>
      <c r="AB168" s="495"/>
      <c r="AC168" s="495"/>
      <c r="AD168" s="495"/>
      <c r="AE168" s="464"/>
      <c r="AF168" s="464"/>
      <c r="AG168" s="464"/>
    </row>
    <row r="169" spans="1:33">
      <c r="A169" s="460" t="s">
        <v>259</v>
      </c>
      <c r="B169" s="552" t="s">
        <v>937</v>
      </c>
      <c r="C169" s="462"/>
      <c r="D169" s="463"/>
      <c r="E169" s="463"/>
      <c r="F169" s="555"/>
      <c r="G169" s="555"/>
      <c r="H169" s="554"/>
      <c r="I169" s="553"/>
      <c r="J169" s="553"/>
      <c r="K169" s="553"/>
      <c r="L169" s="495"/>
      <c r="M169" s="495"/>
      <c r="N169" s="495"/>
      <c r="O169" s="495"/>
      <c r="P169" s="495"/>
      <c r="Q169" s="495"/>
      <c r="R169" s="495"/>
      <c r="S169" s="495"/>
      <c r="T169" s="495"/>
      <c r="U169" s="495"/>
      <c r="V169" s="495"/>
      <c r="W169" s="495"/>
      <c r="X169" s="495"/>
      <c r="Y169" s="495"/>
      <c r="Z169" s="495"/>
      <c r="AA169" s="495"/>
      <c r="AB169" s="495"/>
      <c r="AC169" s="495"/>
      <c r="AD169" s="495"/>
      <c r="AE169" s="464"/>
      <c r="AF169" s="464"/>
      <c r="AG169" s="464"/>
    </row>
    <row r="170" spans="1:33">
      <c r="A170" s="460" t="s">
        <v>259</v>
      </c>
      <c r="B170" s="552" t="s">
        <v>938</v>
      </c>
      <c r="C170" s="462"/>
      <c r="D170" s="463"/>
      <c r="E170" s="463"/>
      <c r="F170" s="555"/>
      <c r="G170" s="555"/>
      <c r="H170" s="555"/>
      <c r="I170" s="554"/>
      <c r="J170" s="553"/>
      <c r="K170" s="553"/>
      <c r="L170" s="495"/>
      <c r="M170" s="495"/>
      <c r="N170" s="495"/>
      <c r="O170" s="495"/>
      <c r="P170" s="495"/>
      <c r="Q170" s="495"/>
      <c r="R170" s="495"/>
      <c r="S170" s="495"/>
      <c r="T170" s="495"/>
      <c r="U170" s="495"/>
      <c r="V170" s="495"/>
      <c r="W170" s="495"/>
      <c r="X170" s="495"/>
      <c r="Y170" s="495"/>
      <c r="Z170" s="495"/>
      <c r="AA170" s="495"/>
      <c r="AB170" s="495"/>
      <c r="AC170" s="495"/>
      <c r="AD170" s="495"/>
      <c r="AE170" s="464"/>
      <c r="AF170" s="464"/>
      <c r="AG170" s="464"/>
    </row>
    <row r="171" spans="1:33">
      <c r="A171" s="460" t="s">
        <v>259</v>
      </c>
      <c r="B171" s="552" t="s">
        <v>939</v>
      </c>
      <c r="C171" s="462"/>
      <c r="D171" s="463"/>
      <c r="E171" s="463"/>
      <c r="F171" s="555"/>
      <c r="G171" s="555"/>
      <c r="H171" s="555"/>
      <c r="I171" s="555"/>
      <c r="J171" s="554"/>
      <c r="K171" s="553"/>
      <c r="L171" s="495"/>
      <c r="M171" s="495"/>
      <c r="N171" s="495"/>
      <c r="O171" s="495"/>
      <c r="P171" s="495"/>
      <c r="Q171" s="495"/>
      <c r="R171" s="495"/>
      <c r="S171" s="495"/>
      <c r="T171" s="495"/>
      <c r="U171" s="495"/>
      <c r="V171" s="495"/>
      <c r="W171" s="495"/>
      <c r="X171" s="495"/>
      <c r="Y171" s="495"/>
      <c r="Z171" s="495"/>
      <c r="AA171" s="495"/>
      <c r="AB171" s="495"/>
      <c r="AC171" s="495"/>
      <c r="AD171" s="495"/>
      <c r="AE171" s="464"/>
      <c r="AF171" s="464"/>
      <c r="AG171" s="464"/>
    </row>
    <row r="172" spans="1:33">
      <c r="A172" s="460" t="s">
        <v>259</v>
      </c>
      <c r="B172" s="461" t="s">
        <v>940</v>
      </c>
      <c r="C172" s="460"/>
      <c r="D172" s="463"/>
      <c r="E172" s="463"/>
      <c r="F172" s="555"/>
      <c r="G172" s="555"/>
      <c r="H172" s="555"/>
      <c r="I172" s="555"/>
      <c r="J172" s="555"/>
      <c r="K172" s="554"/>
      <c r="L172" s="495"/>
      <c r="M172" s="495"/>
      <c r="N172" s="495"/>
      <c r="O172" s="495"/>
      <c r="P172" s="495"/>
      <c r="Q172" s="495"/>
      <c r="R172" s="495"/>
      <c r="S172" s="495"/>
      <c r="T172" s="495"/>
      <c r="U172" s="495"/>
      <c r="V172" s="495"/>
      <c r="W172" s="495"/>
      <c r="X172" s="495"/>
      <c r="Y172" s="495"/>
      <c r="Z172" s="495"/>
      <c r="AA172" s="495"/>
      <c r="AB172" s="495"/>
      <c r="AC172" s="495"/>
      <c r="AD172" s="495"/>
      <c r="AE172" s="464"/>
      <c r="AF172" s="464"/>
      <c r="AG172" s="464"/>
    </row>
    <row r="173" spans="1:33">
      <c r="A173" s="460" t="s">
        <v>259</v>
      </c>
      <c r="B173" s="461" t="s">
        <v>941</v>
      </c>
      <c r="C173" s="460"/>
      <c r="D173" s="463"/>
      <c r="E173" s="463"/>
      <c r="F173" s="555"/>
      <c r="G173" s="555"/>
      <c r="H173" s="555"/>
      <c r="I173" s="555"/>
      <c r="J173" s="555"/>
      <c r="K173" s="555"/>
      <c r="L173" s="465"/>
      <c r="M173" s="495"/>
      <c r="N173" s="495"/>
      <c r="O173" s="495"/>
      <c r="P173" s="495"/>
      <c r="Q173" s="495"/>
      <c r="R173" s="495"/>
      <c r="S173" s="495"/>
      <c r="T173" s="495"/>
      <c r="U173" s="495"/>
      <c r="V173" s="495"/>
      <c r="W173" s="495"/>
      <c r="X173" s="495"/>
      <c r="Y173" s="495"/>
      <c r="Z173" s="495"/>
      <c r="AA173" s="495"/>
      <c r="AB173" s="495"/>
      <c r="AC173" s="495"/>
      <c r="AD173" s="495"/>
      <c r="AE173" s="464"/>
      <c r="AF173" s="464"/>
      <c r="AG173" s="464"/>
    </row>
    <row r="174" spans="1:33">
      <c r="A174" s="460" t="s">
        <v>259</v>
      </c>
      <c r="B174" s="461" t="s">
        <v>942</v>
      </c>
      <c r="C174" s="460"/>
      <c r="D174" s="463"/>
      <c r="E174" s="463"/>
      <c r="F174" s="555"/>
      <c r="G174" s="555"/>
      <c r="H174" s="555"/>
      <c r="I174" s="555"/>
      <c r="J174" s="555"/>
      <c r="K174" s="555"/>
      <c r="L174" s="494"/>
      <c r="M174" s="465"/>
      <c r="N174" s="495"/>
      <c r="O174" s="495"/>
      <c r="P174" s="495"/>
      <c r="Q174" s="495"/>
      <c r="R174" s="495"/>
      <c r="S174" s="495"/>
      <c r="T174" s="495"/>
      <c r="U174" s="495"/>
      <c r="V174" s="495"/>
      <c r="W174" s="495"/>
      <c r="X174" s="495"/>
      <c r="Y174" s="495"/>
      <c r="Z174" s="495"/>
      <c r="AA174" s="495"/>
      <c r="AB174" s="495"/>
      <c r="AC174" s="495"/>
      <c r="AD174" s="495"/>
      <c r="AE174" s="464"/>
      <c r="AF174" s="464"/>
      <c r="AG174" s="464"/>
    </row>
    <row r="175" spans="1:33">
      <c r="A175" s="460" t="s">
        <v>259</v>
      </c>
      <c r="B175" s="461" t="s">
        <v>943</v>
      </c>
      <c r="C175" s="460"/>
      <c r="D175" s="463"/>
      <c r="E175" s="463"/>
      <c r="F175" s="555"/>
      <c r="G175" s="555"/>
      <c r="H175" s="555"/>
      <c r="I175" s="555"/>
      <c r="J175" s="555"/>
      <c r="K175" s="555"/>
      <c r="L175" s="494"/>
      <c r="M175" s="494"/>
      <c r="N175" s="465"/>
      <c r="O175" s="495"/>
      <c r="P175" s="495"/>
      <c r="Q175" s="495"/>
      <c r="R175" s="495"/>
      <c r="S175" s="495"/>
      <c r="T175" s="495"/>
      <c r="U175" s="495"/>
      <c r="V175" s="495"/>
      <c r="W175" s="495"/>
      <c r="X175" s="495"/>
      <c r="Y175" s="495"/>
      <c r="Z175" s="495"/>
      <c r="AA175" s="495"/>
      <c r="AB175" s="495"/>
      <c r="AC175" s="495"/>
      <c r="AD175" s="495"/>
      <c r="AE175" s="464"/>
      <c r="AF175" s="464"/>
      <c r="AG175" s="464"/>
    </row>
    <row r="176" spans="1:33">
      <c r="A176" s="460" t="s">
        <v>259</v>
      </c>
      <c r="B176" s="461" t="s">
        <v>944</v>
      </c>
      <c r="C176" s="460"/>
      <c r="D176" s="463"/>
      <c r="E176" s="463"/>
      <c r="F176" s="555"/>
      <c r="G176" s="555"/>
      <c r="H176" s="555"/>
      <c r="I176" s="555"/>
      <c r="J176" s="555"/>
      <c r="K176" s="555"/>
      <c r="L176" s="494"/>
      <c r="M176" s="494"/>
      <c r="N176" s="494"/>
      <c r="O176" s="465"/>
      <c r="P176" s="495"/>
      <c r="Q176" s="495"/>
      <c r="R176" s="495"/>
      <c r="S176" s="495"/>
      <c r="T176" s="495"/>
      <c r="U176" s="495"/>
      <c r="V176" s="495"/>
      <c r="W176" s="495"/>
      <c r="X176" s="495"/>
      <c r="Y176" s="495"/>
      <c r="Z176" s="495"/>
      <c r="AA176" s="495"/>
      <c r="AB176" s="495"/>
      <c r="AC176" s="495"/>
      <c r="AD176" s="495"/>
      <c r="AE176" s="464"/>
      <c r="AF176" s="464"/>
      <c r="AG176" s="464"/>
    </row>
    <row r="177" spans="1:33">
      <c r="A177" s="460" t="s">
        <v>259</v>
      </c>
      <c r="B177" s="461" t="s">
        <v>945</v>
      </c>
      <c r="C177" s="460"/>
      <c r="D177" s="463"/>
      <c r="E177" s="463"/>
      <c r="F177" s="555"/>
      <c r="G177" s="555"/>
      <c r="H177" s="555"/>
      <c r="I177" s="555"/>
      <c r="J177" s="555"/>
      <c r="K177" s="555"/>
      <c r="L177" s="494"/>
      <c r="M177" s="494"/>
      <c r="N177" s="494"/>
      <c r="O177" s="494"/>
      <c r="P177" s="465"/>
      <c r="Q177" s="495"/>
      <c r="R177" s="495"/>
      <c r="S177" s="495"/>
      <c r="T177" s="495"/>
      <c r="U177" s="495"/>
      <c r="V177" s="495"/>
      <c r="W177" s="495"/>
      <c r="X177" s="495"/>
      <c r="Y177" s="495"/>
      <c r="Z177" s="495"/>
      <c r="AA177" s="495"/>
      <c r="AB177" s="495"/>
      <c r="AC177" s="495"/>
      <c r="AD177" s="495"/>
      <c r="AE177" s="464"/>
      <c r="AF177" s="464"/>
      <c r="AG177" s="464"/>
    </row>
    <row r="178" spans="1:33">
      <c r="A178" s="460" t="s">
        <v>259</v>
      </c>
      <c r="B178" s="461" t="s">
        <v>951</v>
      </c>
      <c r="C178" s="464"/>
      <c r="D178" s="463"/>
      <c r="E178" s="463"/>
      <c r="F178" s="555"/>
      <c r="G178" s="555"/>
      <c r="H178" s="555"/>
      <c r="I178" s="555"/>
      <c r="J178" s="555"/>
      <c r="K178" s="555"/>
      <c r="L178" s="494"/>
      <c r="M178" s="494"/>
      <c r="N178" s="494"/>
      <c r="O178" s="494"/>
      <c r="P178" s="494"/>
      <c r="Q178" s="465"/>
      <c r="R178" s="495"/>
      <c r="S178" s="495"/>
      <c r="T178" s="495"/>
      <c r="U178" s="495"/>
      <c r="V178" s="495"/>
      <c r="W178" s="495"/>
      <c r="X178" s="495"/>
      <c r="Y178" s="495"/>
      <c r="Z178" s="495"/>
      <c r="AA178" s="495"/>
      <c r="AB178" s="495"/>
      <c r="AC178" s="495"/>
      <c r="AD178" s="495"/>
      <c r="AE178" s="464"/>
      <c r="AF178" s="464"/>
      <c r="AG178" s="464"/>
    </row>
    <row r="179" spans="1:33">
      <c r="A179" s="460" t="s">
        <v>259</v>
      </c>
      <c r="B179" s="461" t="s">
        <v>947</v>
      </c>
      <c r="C179" s="464"/>
      <c r="D179" s="463"/>
      <c r="E179" s="463"/>
      <c r="F179" s="555"/>
      <c r="G179" s="555"/>
      <c r="H179" s="555"/>
      <c r="I179" s="555"/>
      <c r="J179" s="555"/>
      <c r="K179" s="555"/>
      <c r="L179" s="494"/>
      <c r="M179" s="494"/>
      <c r="N179" s="494"/>
      <c r="O179" s="494"/>
      <c r="P179" s="494"/>
      <c r="Q179" s="494"/>
      <c r="R179" s="465"/>
      <c r="T179" s="464"/>
      <c r="U179" s="464"/>
      <c r="V179" s="464"/>
      <c r="W179" s="495"/>
      <c r="X179" s="495"/>
      <c r="Y179" s="495"/>
      <c r="Z179" s="495"/>
      <c r="AA179" s="495"/>
      <c r="AB179" s="495"/>
      <c r="AC179" s="495"/>
      <c r="AD179" s="495"/>
      <c r="AE179" s="464"/>
      <c r="AF179" s="464"/>
      <c r="AG179" s="464"/>
    </row>
    <row r="180" spans="1:33">
      <c r="A180" s="460" t="s">
        <v>259</v>
      </c>
      <c r="B180" s="461" t="s">
        <v>948</v>
      </c>
      <c r="C180" s="464"/>
      <c r="D180" s="463"/>
      <c r="E180" s="463"/>
      <c r="F180" s="555"/>
      <c r="G180" s="555"/>
      <c r="H180" s="555"/>
      <c r="I180" s="555"/>
      <c r="J180" s="555"/>
      <c r="K180" s="555"/>
      <c r="L180" s="494"/>
      <c r="M180" s="494"/>
      <c r="N180" s="494"/>
      <c r="O180" s="494"/>
      <c r="P180" s="494"/>
      <c r="Q180" s="494"/>
      <c r="R180" s="494"/>
      <c r="S180" s="465"/>
      <c r="T180" s="464"/>
      <c r="U180" s="464"/>
      <c r="V180" s="464"/>
      <c r="W180" s="495"/>
      <c r="X180" s="495"/>
      <c r="Y180" s="495"/>
      <c r="Z180" s="495"/>
      <c r="AA180" s="495"/>
      <c r="AB180" s="495"/>
      <c r="AC180" s="495"/>
      <c r="AD180" s="495"/>
      <c r="AE180" s="464"/>
      <c r="AF180" s="464"/>
      <c r="AG180" s="464"/>
    </row>
    <row r="181" spans="1:33">
      <c r="A181" s="460" t="s">
        <v>259</v>
      </c>
      <c r="B181" s="461" t="s">
        <v>949</v>
      </c>
      <c r="C181" s="464"/>
      <c r="D181" s="463"/>
      <c r="E181" s="463"/>
      <c r="F181" s="555"/>
      <c r="G181" s="555"/>
      <c r="H181" s="555"/>
      <c r="I181" s="555"/>
      <c r="J181" s="555"/>
      <c r="K181" s="555"/>
      <c r="L181" s="494"/>
      <c r="M181" s="494"/>
      <c r="N181" s="494"/>
      <c r="O181" s="494"/>
      <c r="P181" s="494"/>
      <c r="Q181" s="494"/>
      <c r="R181" s="494"/>
      <c r="S181" s="494"/>
      <c r="T181" s="465"/>
      <c r="U181" s="464"/>
      <c r="V181" s="464"/>
      <c r="W181" s="495"/>
      <c r="X181" s="495"/>
      <c r="Y181" s="495"/>
      <c r="Z181" s="495"/>
      <c r="AA181" s="495"/>
      <c r="AB181" s="495"/>
      <c r="AC181" s="495"/>
      <c r="AD181" s="495"/>
      <c r="AE181" s="464"/>
      <c r="AF181" s="464"/>
      <c r="AG181" s="464"/>
    </row>
    <row r="182" spans="1:33">
      <c r="A182" s="460" t="s">
        <v>259</v>
      </c>
      <c r="B182" s="461" t="s">
        <v>669</v>
      </c>
      <c r="C182" s="464"/>
      <c r="D182" s="463"/>
      <c r="E182" s="463"/>
      <c r="F182" s="555"/>
      <c r="G182" s="555"/>
      <c r="H182" s="555"/>
      <c r="I182" s="555"/>
      <c r="J182" s="555"/>
      <c r="K182" s="555"/>
      <c r="L182" s="494"/>
      <c r="M182" s="494"/>
      <c r="N182" s="494"/>
      <c r="O182" s="494"/>
      <c r="P182" s="494"/>
      <c r="Q182" s="494"/>
      <c r="R182" s="494"/>
      <c r="S182" s="494"/>
      <c r="T182" s="494"/>
      <c r="U182" s="465"/>
      <c r="V182" s="464"/>
      <c r="W182" s="495"/>
      <c r="X182" s="495"/>
      <c r="Y182" s="495"/>
      <c r="Z182" s="495"/>
      <c r="AA182" s="495"/>
      <c r="AB182" s="495"/>
      <c r="AC182" s="495"/>
      <c r="AD182" s="495"/>
      <c r="AE182" s="464"/>
      <c r="AF182" s="464"/>
      <c r="AG182" s="464"/>
    </row>
    <row r="183" spans="1:33">
      <c r="A183" s="460" t="s">
        <v>259</v>
      </c>
      <c r="B183" s="461" t="s">
        <v>664</v>
      </c>
      <c r="C183" s="464"/>
      <c r="D183" s="463"/>
      <c r="E183" s="463"/>
      <c r="F183" s="555"/>
      <c r="G183" s="555"/>
      <c r="H183" s="555"/>
      <c r="I183" s="555"/>
      <c r="J183" s="555"/>
      <c r="K183" s="555"/>
      <c r="L183" s="494"/>
      <c r="M183" s="494"/>
      <c r="N183" s="494"/>
      <c r="O183" s="494"/>
      <c r="P183" s="494"/>
      <c r="Q183" s="494"/>
      <c r="R183" s="494"/>
      <c r="S183" s="494"/>
      <c r="T183" s="494"/>
      <c r="U183" s="494"/>
      <c r="V183" s="465"/>
      <c r="W183" s="495"/>
      <c r="X183" s="495"/>
      <c r="Y183" s="495"/>
      <c r="Z183" s="495"/>
      <c r="AA183" s="495"/>
      <c r="AB183" s="495"/>
      <c r="AC183" s="495"/>
      <c r="AD183" s="495"/>
      <c r="AE183" s="464"/>
      <c r="AF183" s="464"/>
      <c r="AG183" s="464"/>
    </row>
    <row r="184" spans="1:33">
      <c r="A184" s="460" t="s">
        <v>259</v>
      </c>
      <c r="B184" s="461" t="s">
        <v>666</v>
      </c>
      <c r="C184" s="464"/>
      <c r="D184" s="463"/>
      <c r="E184" s="463"/>
      <c r="F184" s="555"/>
      <c r="G184" s="555"/>
      <c r="H184" s="555"/>
      <c r="I184" s="555"/>
      <c r="J184" s="555"/>
      <c r="K184" s="555"/>
      <c r="L184" s="494"/>
      <c r="M184" s="494"/>
      <c r="N184" s="494"/>
      <c r="O184" s="494"/>
      <c r="P184" s="494"/>
      <c r="Q184" s="494"/>
      <c r="R184" s="494"/>
      <c r="S184" s="494"/>
      <c r="T184" s="494"/>
      <c r="U184" s="494"/>
      <c r="V184" s="494"/>
      <c r="W184" s="465"/>
      <c r="X184" s="495"/>
      <c r="Y184" s="495"/>
      <c r="Z184" s="495"/>
      <c r="AA184" s="495"/>
      <c r="AB184" s="495"/>
      <c r="AC184" s="495"/>
      <c r="AD184" s="495"/>
      <c r="AE184" s="464"/>
      <c r="AF184" s="464"/>
      <c r="AG184" s="464"/>
    </row>
    <row r="185" spans="1:33">
      <c r="A185" s="460" t="s">
        <v>259</v>
      </c>
      <c r="B185" s="461" t="s">
        <v>667</v>
      </c>
      <c r="C185" s="464"/>
      <c r="D185" s="463"/>
      <c r="E185" s="463"/>
      <c r="F185" s="555"/>
      <c r="G185" s="555"/>
      <c r="H185" s="555"/>
      <c r="I185" s="555"/>
      <c r="J185" s="555"/>
      <c r="K185" s="555"/>
      <c r="L185" s="494"/>
      <c r="M185" s="494"/>
      <c r="N185" s="494"/>
      <c r="O185" s="494"/>
      <c r="P185" s="494"/>
      <c r="Q185" s="494"/>
      <c r="R185" s="494"/>
      <c r="S185" s="494"/>
      <c r="T185" s="494"/>
      <c r="U185" s="494"/>
      <c r="V185" s="494"/>
      <c r="W185" s="494"/>
      <c r="X185" s="465"/>
      <c r="Y185" s="495"/>
      <c r="Z185" s="495"/>
      <c r="AA185" s="495"/>
      <c r="AB185" s="495"/>
      <c r="AC185" s="495"/>
      <c r="AD185" s="495"/>
      <c r="AE185" s="464"/>
      <c r="AF185" s="464"/>
      <c r="AG185" s="464"/>
    </row>
    <row r="186" spans="1:33">
      <c r="A186" s="460" t="s">
        <v>259</v>
      </c>
      <c r="B186" s="461" t="s">
        <v>668</v>
      </c>
      <c r="C186" s="464"/>
      <c r="D186" s="463"/>
      <c r="E186" s="463"/>
      <c r="F186" s="555"/>
      <c r="G186" s="555"/>
      <c r="H186" s="555"/>
      <c r="I186" s="555"/>
      <c r="J186" s="555"/>
      <c r="K186" s="555"/>
      <c r="L186" s="494"/>
      <c r="M186" s="494"/>
      <c r="N186" s="494"/>
      <c r="O186" s="494"/>
      <c r="P186" s="494"/>
      <c r="Q186" s="494"/>
      <c r="R186" s="494"/>
      <c r="S186" s="494"/>
      <c r="T186" s="494"/>
      <c r="U186" s="494"/>
      <c r="V186" s="494"/>
      <c r="W186" s="494"/>
      <c r="X186" s="494"/>
      <c r="Y186" s="465"/>
      <c r="Z186" s="495"/>
      <c r="AA186" s="495"/>
      <c r="AB186" s="495"/>
      <c r="AC186" s="495"/>
      <c r="AD186" s="495"/>
      <c r="AE186" s="464"/>
      <c r="AF186" s="464"/>
      <c r="AG186" s="464"/>
    </row>
    <row r="187" spans="1:33">
      <c r="A187" s="460" t="s">
        <v>259</v>
      </c>
      <c r="B187" s="461" t="s">
        <v>674</v>
      </c>
      <c r="C187" s="464"/>
      <c r="D187" s="463"/>
      <c r="E187" s="463"/>
      <c r="F187" s="555"/>
      <c r="G187" s="555"/>
      <c r="H187" s="555"/>
      <c r="I187" s="555"/>
      <c r="J187" s="555"/>
      <c r="K187" s="555"/>
      <c r="L187" s="494"/>
      <c r="M187" s="494"/>
      <c r="N187" s="494"/>
      <c r="O187" s="494"/>
      <c r="P187" s="494"/>
      <c r="Q187" s="494"/>
      <c r="R187" s="494"/>
      <c r="S187" s="494"/>
      <c r="T187" s="494"/>
      <c r="U187" s="494"/>
      <c r="V187" s="494"/>
      <c r="W187" s="494"/>
      <c r="X187" s="494"/>
      <c r="Y187" s="494"/>
      <c r="Z187" s="465"/>
      <c r="AA187" s="495"/>
      <c r="AB187" s="495"/>
      <c r="AC187" s="495"/>
      <c r="AD187" s="495"/>
      <c r="AE187" s="464"/>
      <c r="AF187" s="464"/>
      <c r="AG187" s="464"/>
    </row>
    <row r="188" spans="1:33">
      <c r="A188" s="460" t="s">
        <v>259</v>
      </c>
      <c r="B188" s="461" t="s">
        <v>952</v>
      </c>
      <c r="C188" s="464"/>
      <c r="D188" s="463"/>
      <c r="E188" s="463"/>
      <c r="F188" s="555"/>
      <c r="G188" s="555"/>
      <c r="H188" s="555"/>
      <c r="I188" s="555"/>
      <c r="J188" s="555"/>
      <c r="K188" s="555"/>
      <c r="L188" s="494"/>
      <c r="M188" s="494"/>
      <c r="N188" s="494"/>
      <c r="O188" s="494"/>
      <c r="P188" s="494"/>
      <c r="Q188" s="494"/>
      <c r="R188" s="494"/>
      <c r="S188" s="494"/>
      <c r="T188" s="494"/>
      <c r="U188" s="494"/>
      <c r="V188" s="494"/>
      <c r="W188" s="494"/>
      <c r="X188" s="494"/>
      <c r="Y188" s="494"/>
      <c r="Z188" s="494"/>
      <c r="AA188" s="465"/>
      <c r="AB188" s="495"/>
      <c r="AC188" s="495"/>
      <c r="AD188" s="495"/>
      <c r="AE188" s="464"/>
      <c r="AF188" s="464"/>
      <c r="AG188" s="464"/>
    </row>
    <row r="189" spans="1:33">
      <c r="A189" s="460" t="s">
        <v>259</v>
      </c>
      <c r="B189" s="461" t="s">
        <v>953</v>
      </c>
      <c r="C189" s="464"/>
      <c r="D189" s="463"/>
      <c r="E189" s="463"/>
      <c r="F189" s="555"/>
      <c r="G189" s="555"/>
      <c r="H189" s="555"/>
      <c r="I189" s="555"/>
      <c r="J189" s="555"/>
      <c r="K189" s="555"/>
      <c r="L189" s="494"/>
      <c r="M189" s="494"/>
      <c r="N189" s="494"/>
      <c r="O189" s="494"/>
      <c r="P189" s="494"/>
      <c r="Q189" s="494"/>
      <c r="R189" s="494"/>
      <c r="S189" s="494"/>
      <c r="T189" s="494"/>
      <c r="U189" s="494"/>
      <c r="V189" s="494"/>
      <c r="W189" s="494"/>
      <c r="X189" s="494"/>
      <c r="Y189" s="494"/>
      <c r="Z189" s="494"/>
      <c r="AA189" s="494"/>
      <c r="AB189" s="465"/>
      <c r="AC189" s="495"/>
      <c r="AD189" s="495"/>
      <c r="AE189" s="464"/>
      <c r="AF189" s="464"/>
      <c r="AG189" s="464"/>
    </row>
    <row r="190" spans="1:33">
      <c r="A190" s="460" t="s">
        <v>259</v>
      </c>
      <c r="B190" s="461" t="s">
        <v>954</v>
      </c>
      <c r="C190" s="464"/>
      <c r="D190" s="463"/>
      <c r="E190" s="463"/>
      <c r="F190" s="555"/>
      <c r="G190" s="555"/>
      <c r="H190" s="555"/>
      <c r="I190" s="555"/>
      <c r="J190" s="555"/>
      <c r="K190" s="555"/>
      <c r="L190" s="494"/>
      <c r="M190" s="494"/>
      <c r="N190" s="494"/>
      <c r="O190" s="494"/>
      <c r="P190" s="494"/>
      <c r="Q190" s="494"/>
      <c r="R190" s="494"/>
      <c r="S190" s="494"/>
      <c r="T190" s="494"/>
      <c r="U190" s="494"/>
      <c r="V190" s="494"/>
      <c r="W190" s="494"/>
      <c r="X190" s="494"/>
      <c r="Y190" s="494"/>
      <c r="Z190" s="494"/>
      <c r="AA190" s="494"/>
      <c r="AB190" s="494"/>
      <c r="AC190" s="465"/>
      <c r="AD190" s="495"/>
      <c r="AE190" s="464"/>
      <c r="AF190" s="464"/>
      <c r="AG190" s="464"/>
    </row>
    <row r="191" spans="1:33">
      <c r="A191" s="460" t="s">
        <v>259</v>
      </c>
      <c r="B191" s="461" t="s">
        <v>955</v>
      </c>
      <c r="C191" s="464"/>
      <c r="D191" s="463"/>
      <c r="E191" s="463"/>
      <c r="F191" s="555"/>
      <c r="G191" s="555"/>
      <c r="H191" s="555"/>
      <c r="I191" s="555"/>
      <c r="J191" s="555"/>
      <c r="K191" s="555"/>
      <c r="L191" s="494"/>
      <c r="M191" s="494"/>
      <c r="N191" s="494"/>
      <c r="O191" s="494"/>
      <c r="P191" s="494"/>
      <c r="Q191" s="494"/>
      <c r="R191" s="494"/>
      <c r="S191" s="494"/>
      <c r="T191" s="494"/>
      <c r="U191" s="494"/>
      <c r="V191" s="494"/>
      <c r="W191" s="494"/>
      <c r="X191" s="494"/>
      <c r="Y191" s="494"/>
      <c r="Z191" s="494"/>
      <c r="AA191" s="494"/>
      <c r="AB191" s="494"/>
      <c r="AC191" s="494"/>
      <c r="AD191" s="465"/>
      <c r="AE191" s="464"/>
      <c r="AF191" s="464"/>
      <c r="AG191" s="464"/>
    </row>
    <row r="192" spans="1:33">
      <c r="A192" s="466"/>
      <c r="B192" s="467" t="s">
        <v>302</v>
      </c>
      <c r="C192" s="468"/>
      <c r="D192" s="468"/>
      <c r="E192" s="468"/>
      <c r="F192" s="468"/>
      <c r="G192" s="468"/>
      <c r="H192" s="468"/>
      <c r="I192" s="468"/>
      <c r="J192" s="468"/>
      <c r="K192" s="468"/>
      <c r="L192" s="468"/>
      <c r="M192" s="468"/>
      <c r="N192" s="468"/>
      <c r="O192" s="468"/>
      <c r="P192" s="468"/>
      <c r="Q192" s="468"/>
      <c r="R192" s="468"/>
      <c r="S192" s="468"/>
      <c r="T192" s="468"/>
      <c r="U192" s="468"/>
      <c r="V192" s="468"/>
      <c r="W192" s="468"/>
      <c r="X192" s="468"/>
      <c r="Y192" s="468"/>
      <c r="Z192" s="468"/>
      <c r="AA192" s="468"/>
      <c r="AB192" s="468"/>
      <c r="AC192" s="468"/>
      <c r="AD192" s="468"/>
      <c r="AE192" s="468"/>
      <c r="AF192" s="468"/>
      <c r="AG192" s="468"/>
    </row>
    <row r="193" spans="1:33">
      <c r="A193" s="493"/>
      <c r="B193" s="715"/>
      <c r="C193" s="716"/>
      <c r="D193" s="716"/>
      <c r="E193" s="716"/>
      <c r="F193" s="716"/>
      <c r="G193" s="716"/>
      <c r="H193" s="716"/>
      <c r="I193" s="716"/>
      <c r="J193" s="716"/>
      <c r="K193" s="716"/>
      <c r="L193" s="716"/>
      <c r="M193" s="716"/>
      <c r="N193" s="716"/>
      <c r="O193" s="716"/>
      <c r="P193" s="716"/>
      <c r="Q193" s="716"/>
      <c r="R193" s="716"/>
      <c r="S193" s="716"/>
      <c r="T193" s="716"/>
      <c r="U193" s="716"/>
      <c r="V193" s="716"/>
      <c r="W193" s="716"/>
      <c r="X193" s="716"/>
      <c r="Y193" s="716"/>
      <c r="Z193" s="716"/>
      <c r="AA193" s="716"/>
      <c r="AB193" s="716"/>
      <c r="AC193" s="716"/>
      <c r="AD193" s="716"/>
      <c r="AE193" s="716"/>
      <c r="AF193" s="716"/>
      <c r="AG193" s="716"/>
    </row>
    <row r="194" spans="1:33">
      <c r="A194" s="493"/>
      <c r="B194" s="715"/>
      <c r="C194" s="716"/>
      <c r="D194" s="716"/>
      <c r="E194" s="716"/>
      <c r="F194" s="716"/>
      <c r="G194" s="716"/>
      <c r="H194" s="716"/>
      <c r="I194" s="716"/>
      <c r="J194" s="716"/>
      <c r="K194" s="716"/>
      <c r="L194" s="716"/>
      <c r="M194" s="716"/>
      <c r="N194" s="716"/>
      <c r="O194" s="716"/>
      <c r="P194" s="716"/>
      <c r="Q194" s="716"/>
      <c r="R194" s="716"/>
      <c r="S194" s="716"/>
      <c r="T194" s="716"/>
      <c r="U194" s="716"/>
      <c r="V194" s="716"/>
      <c r="W194" s="716"/>
      <c r="X194" s="716"/>
      <c r="Y194" s="716"/>
      <c r="Z194" s="716"/>
      <c r="AA194" s="716"/>
      <c r="AB194" s="716"/>
      <c r="AC194" s="716"/>
      <c r="AD194" s="716"/>
      <c r="AE194" s="716"/>
      <c r="AF194" s="716"/>
      <c r="AG194" s="716"/>
    </row>
    <row r="195" spans="1:33">
      <c r="B195" s="455" t="s">
        <v>302</v>
      </c>
      <c r="F195" s="493" t="s">
        <v>194</v>
      </c>
      <c r="G195" s="493"/>
      <c r="H195" s="493"/>
      <c r="I195" s="493"/>
      <c r="J195" s="493"/>
      <c r="K195" s="493"/>
    </row>
    <row r="196" spans="1:33" ht="26.45">
      <c r="A196" s="456"/>
      <c r="B196" s="457" t="s">
        <v>892</v>
      </c>
      <c r="C196" s="1178" t="s">
        <v>957</v>
      </c>
      <c r="D196" s="1178" t="s">
        <v>929</v>
      </c>
      <c r="E196" s="1178" t="s">
        <v>930</v>
      </c>
      <c r="F196" s="1180" t="s">
        <v>931</v>
      </c>
      <c r="G196" s="1181"/>
      <c r="H196" s="1181"/>
      <c r="I196" s="1181"/>
      <c r="J196" s="1181"/>
      <c r="K196" s="1181"/>
      <c r="L196" s="1181"/>
      <c r="M196" s="1181"/>
      <c r="N196" s="1181"/>
      <c r="O196" s="1181"/>
      <c r="P196" s="1181"/>
      <c r="Q196" s="1181"/>
      <c r="R196" s="1181"/>
      <c r="S196" s="1181"/>
      <c r="T196" s="1181"/>
      <c r="U196" s="1181"/>
      <c r="V196" s="1181"/>
      <c r="W196" s="1181"/>
      <c r="X196" s="1181"/>
      <c r="Y196" s="1181"/>
      <c r="Z196" s="1181"/>
      <c r="AA196" s="1181"/>
      <c r="AB196" s="1181"/>
      <c r="AC196" s="1181"/>
      <c r="AD196" s="1182"/>
      <c r="AE196" s="492" t="s">
        <v>932</v>
      </c>
      <c r="AF196" s="492" t="s">
        <v>933</v>
      </c>
      <c r="AG196" s="492" t="s">
        <v>934</v>
      </c>
    </row>
    <row r="197" spans="1:33">
      <c r="A197" s="456"/>
      <c r="B197" s="457"/>
      <c r="C197" s="1179"/>
      <c r="D197" s="1179"/>
      <c r="E197" s="1179"/>
      <c r="F197" s="550" t="s">
        <v>935</v>
      </c>
      <c r="G197" s="550" t="s">
        <v>936</v>
      </c>
      <c r="H197" s="550" t="s">
        <v>937</v>
      </c>
      <c r="I197" s="550" t="s">
        <v>938</v>
      </c>
      <c r="J197" s="550" t="s">
        <v>939</v>
      </c>
      <c r="K197" s="550" t="s">
        <v>940</v>
      </c>
      <c r="L197" s="459" t="s">
        <v>941</v>
      </c>
      <c r="M197" s="459" t="s">
        <v>942</v>
      </c>
      <c r="N197" s="459" t="s">
        <v>943</v>
      </c>
      <c r="O197" s="459" t="s">
        <v>944</v>
      </c>
      <c r="P197" s="459" t="s">
        <v>945</v>
      </c>
      <c r="Q197" s="459" t="s">
        <v>946</v>
      </c>
      <c r="R197" s="459" t="s">
        <v>947</v>
      </c>
      <c r="S197" s="459" t="s">
        <v>948</v>
      </c>
      <c r="T197" s="459" t="s">
        <v>949</v>
      </c>
      <c r="U197" s="459" t="s">
        <v>669</v>
      </c>
      <c r="V197" s="459" t="s">
        <v>664</v>
      </c>
      <c r="W197" s="459" t="s">
        <v>666</v>
      </c>
      <c r="X197" s="459" t="s">
        <v>667</v>
      </c>
      <c r="Y197" s="459" t="s">
        <v>12</v>
      </c>
      <c r="Z197" s="459" t="s">
        <v>13</v>
      </c>
      <c r="AA197" s="459" t="s">
        <v>14</v>
      </c>
      <c r="AB197" s="459" t="s">
        <v>15</v>
      </c>
      <c r="AC197" s="459" t="s">
        <v>16</v>
      </c>
      <c r="AD197" s="459" t="s">
        <v>17</v>
      </c>
      <c r="AE197" s="492"/>
      <c r="AF197" s="492"/>
      <c r="AG197" s="492"/>
    </row>
    <row r="198" spans="1:33">
      <c r="A198" s="460" t="s">
        <v>950</v>
      </c>
      <c r="B198" s="461">
        <v>2005</v>
      </c>
      <c r="C198" s="462"/>
      <c r="D198" s="463"/>
      <c r="E198" s="463"/>
      <c r="F198" s="551"/>
      <c r="G198" s="551"/>
      <c r="H198" s="551"/>
      <c r="I198" s="551"/>
      <c r="J198" s="551"/>
      <c r="K198" s="553"/>
      <c r="L198" s="495"/>
      <c r="M198" s="495"/>
      <c r="N198" s="495"/>
      <c r="O198" s="495"/>
      <c r="P198" s="495"/>
      <c r="Q198" s="495"/>
      <c r="R198" s="495"/>
      <c r="S198" s="495"/>
      <c r="T198" s="495"/>
      <c r="U198" s="495"/>
      <c r="V198" s="495"/>
      <c r="W198" s="495"/>
      <c r="X198" s="495"/>
      <c r="Y198" s="495"/>
      <c r="Z198" s="495"/>
      <c r="AA198" s="495"/>
      <c r="AB198" s="495"/>
      <c r="AC198" s="495"/>
      <c r="AD198" s="495"/>
      <c r="AE198" s="464"/>
      <c r="AF198" s="464"/>
      <c r="AG198" s="464"/>
    </row>
    <row r="199" spans="1:33">
      <c r="A199" s="460" t="s">
        <v>259</v>
      </c>
      <c r="B199" s="552" t="s">
        <v>935</v>
      </c>
      <c r="C199" s="462"/>
      <c r="D199" s="463"/>
      <c r="E199" s="463"/>
      <c r="F199" s="554"/>
      <c r="G199" s="553"/>
      <c r="H199" s="553"/>
      <c r="I199" s="553"/>
      <c r="J199" s="553"/>
      <c r="K199" s="553"/>
      <c r="L199" s="495"/>
      <c r="M199" s="495"/>
      <c r="N199" s="495"/>
      <c r="O199" s="495"/>
      <c r="P199" s="495"/>
      <c r="Q199" s="495"/>
      <c r="R199" s="495"/>
      <c r="S199" s="495"/>
      <c r="T199" s="495"/>
      <c r="U199" s="495"/>
      <c r="V199" s="495"/>
      <c r="W199" s="495"/>
      <c r="X199" s="495"/>
      <c r="Y199" s="495"/>
      <c r="Z199" s="495"/>
      <c r="AA199" s="495"/>
      <c r="AB199" s="495"/>
      <c r="AC199" s="495"/>
      <c r="AD199" s="495"/>
      <c r="AE199" s="464"/>
      <c r="AF199" s="464"/>
      <c r="AG199" s="464"/>
    </row>
    <row r="200" spans="1:33">
      <c r="A200" s="460" t="s">
        <v>259</v>
      </c>
      <c r="B200" s="552" t="s">
        <v>936</v>
      </c>
      <c r="C200" s="462"/>
      <c r="D200" s="463"/>
      <c r="E200" s="463"/>
      <c r="F200" s="555"/>
      <c r="G200" s="554"/>
      <c r="H200" s="553"/>
      <c r="I200" s="553"/>
      <c r="J200" s="553"/>
      <c r="K200" s="553"/>
      <c r="L200" s="495"/>
      <c r="M200" s="495"/>
      <c r="N200" s="495"/>
      <c r="O200" s="495"/>
      <c r="P200" s="495"/>
      <c r="Q200" s="495"/>
      <c r="R200" s="495"/>
      <c r="S200" s="495"/>
      <c r="T200" s="495"/>
      <c r="U200" s="495"/>
      <c r="V200" s="495"/>
      <c r="W200" s="495"/>
      <c r="X200" s="495"/>
      <c r="Y200" s="495"/>
      <c r="Z200" s="495"/>
      <c r="AA200" s="495"/>
      <c r="AB200" s="495"/>
      <c r="AC200" s="495"/>
      <c r="AD200" s="495"/>
      <c r="AE200" s="464"/>
      <c r="AF200" s="464"/>
      <c r="AG200" s="464"/>
    </row>
    <row r="201" spans="1:33">
      <c r="A201" s="460" t="s">
        <v>259</v>
      </c>
      <c r="B201" s="552" t="s">
        <v>937</v>
      </c>
      <c r="C201" s="462"/>
      <c r="D201" s="463"/>
      <c r="E201" s="463"/>
      <c r="F201" s="555"/>
      <c r="G201" s="555"/>
      <c r="H201" s="554"/>
      <c r="I201" s="553"/>
      <c r="J201" s="553"/>
      <c r="K201" s="553"/>
      <c r="L201" s="495"/>
      <c r="M201" s="495"/>
      <c r="N201" s="495"/>
      <c r="O201" s="495"/>
      <c r="P201" s="495"/>
      <c r="Q201" s="495"/>
      <c r="R201" s="495"/>
      <c r="S201" s="495"/>
      <c r="T201" s="495"/>
      <c r="U201" s="495"/>
      <c r="V201" s="495"/>
      <c r="W201" s="495"/>
      <c r="X201" s="495"/>
      <c r="Y201" s="495"/>
      <c r="Z201" s="495"/>
      <c r="AA201" s="495"/>
      <c r="AB201" s="495"/>
      <c r="AC201" s="495"/>
      <c r="AD201" s="495"/>
      <c r="AE201" s="464"/>
      <c r="AF201" s="464"/>
      <c r="AG201" s="464"/>
    </row>
    <row r="202" spans="1:33">
      <c r="A202" s="460" t="s">
        <v>259</v>
      </c>
      <c r="B202" s="552" t="s">
        <v>938</v>
      </c>
      <c r="C202" s="462"/>
      <c r="D202" s="463"/>
      <c r="E202" s="463"/>
      <c r="F202" s="555"/>
      <c r="G202" s="555"/>
      <c r="H202" s="555"/>
      <c r="I202" s="554"/>
      <c r="J202" s="553"/>
      <c r="K202" s="553"/>
      <c r="L202" s="495"/>
      <c r="M202" s="495"/>
      <c r="N202" s="495"/>
      <c r="O202" s="495"/>
      <c r="P202" s="495"/>
      <c r="Q202" s="495"/>
      <c r="R202" s="495"/>
      <c r="S202" s="495"/>
      <c r="T202" s="495"/>
      <c r="U202" s="495"/>
      <c r="V202" s="495"/>
      <c r="W202" s="495"/>
      <c r="X202" s="495"/>
      <c r="Y202" s="495"/>
      <c r="Z202" s="495"/>
      <c r="AA202" s="495"/>
      <c r="AB202" s="495"/>
      <c r="AC202" s="495"/>
      <c r="AD202" s="495"/>
      <c r="AE202" s="464"/>
      <c r="AF202" s="464"/>
      <c r="AG202" s="464"/>
    </row>
    <row r="203" spans="1:33">
      <c r="A203" s="460" t="s">
        <v>259</v>
      </c>
      <c r="B203" s="552" t="s">
        <v>939</v>
      </c>
      <c r="C203" s="462"/>
      <c r="D203" s="463"/>
      <c r="E203" s="463"/>
      <c r="F203" s="555"/>
      <c r="G203" s="555"/>
      <c r="H203" s="555"/>
      <c r="I203" s="555"/>
      <c r="J203" s="554"/>
      <c r="K203" s="553"/>
      <c r="L203" s="495"/>
      <c r="M203" s="495"/>
      <c r="N203" s="495"/>
      <c r="O203" s="495"/>
      <c r="P203" s="495"/>
      <c r="Q203" s="495"/>
      <c r="R203" s="495"/>
      <c r="S203" s="495"/>
      <c r="T203" s="495"/>
      <c r="U203" s="495"/>
      <c r="V203" s="495"/>
      <c r="W203" s="495"/>
      <c r="X203" s="495"/>
      <c r="Y203" s="495"/>
      <c r="Z203" s="495"/>
      <c r="AA203" s="495"/>
      <c r="AB203" s="495"/>
      <c r="AC203" s="495"/>
      <c r="AD203" s="495"/>
      <c r="AE203" s="464"/>
      <c r="AF203" s="464"/>
      <c r="AG203" s="464"/>
    </row>
    <row r="204" spans="1:33">
      <c r="A204" s="460" t="s">
        <v>259</v>
      </c>
      <c r="B204" s="461" t="s">
        <v>940</v>
      </c>
      <c r="C204" s="460"/>
      <c r="D204" s="463"/>
      <c r="E204" s="463"/>
      <c r="F204" s="555"/>
      <c r="G204" s="555"/>
      <c r="H204" s="555"/>
      <c r="I204" s="555"/>
      <c r="J204" s="555"/>
      <c r="K204" s="554"/>
      <c r="L204" s="495"/>
      <c r="M204" s="495"/>
      <c r="N204" s="495"/>
      <c r="O204" s="495"/>
      <c r="P204" s="495"/>
      <c r="Q204" s="495"/>
      <c r="R204" s="495"/>
      <c r="S204" s="495"/>
      <c r="T204" s="495"/>
      <c r="U204" s="495"/>
      <c r="V204" s="495"/>
      <c r="W204" s="495"/>
      <c r="X204" s="495"/>
      <c r="Y204" s="495"/>
      <c r="Z204" s="495"/>
      <c r="AA204" s="495"/>
      <c r="AB204" s="495"/>
      <c r="AC204" s="495"/>
      <c r="AD204" s="495"/>
      <c r="AE204" s="464"/>
      <c r="AF204" s="464"/>
      <c r="AG204" s="464"/>
    </row>
    <row r="205" spans="1:33">
      <c r="A205" s="460" t="s">
        <v>259</v>
      </c>
      <c r="B205" s="461" t="s">
        <v>941</v>
      </c>
      <c r="C205" s="460"/>
      <c r="D205" s="463"/>
      <c r="E205" s="463"/>
      <c r="F205" s="555"/>
      <c r="G205" s="555"/>
      <c r="H205" s="555"/>
      <c r="I205" s="555"/>
      <c r="J205" s="555"/>
      <c r="K205" s="555"/>
      <c r="L205" s="465"/>
      <c r="M205" s="495"/>
      <c r="N205" s="495"/>
      <c r="O205" s="495"/>
      <c r="P205" s="495"/>
      <c r="Q205" s="495"/>
      <c r="R205" s="495"/>
      <c r="S205" s="495"/>
      <c r="T205" s="495"/>
      <c r="U205" s="495"/>
      <c r="V205" s="495"/>
      <c r="W205" s="495"/>
      <c r="X205" s="495"/>
      <c r="Y205" s="495"/>
      <c r="Z205" s="495"/>
      <c r="AA205" s="495"/>
      <c r="AB205" s="495"/>
      <c r="AC205" s="495"/>
      <c r="AD205" s="495"/>
      <c r="AE205" s="464"/>
      <c r="AF205" s="464"/>
      <c r="AG205" s="464"/>
    </row>
    <row r="206" spans="1:33">
      <c r="A206" s="460" t="s">
        <v>259</v>
      </c>
      <c r="B206" s="461" t="s">
        <v>942</v>
      </c>
      <c r="C206" s="460"/>
      <c r="D206" s="463"/>
      <c r="E206" s="463"/>
      <c r="F206" s="555"/>
      <c r="G206" s="555"/>
      <c r="H206" s="555"/>
      <c r="I206" s="555"/>
      <c r="J206" s="555"/>
      <c r="K206" s="555"/>
      <c r="L206" s="494"/>
      <c r="M206" s="465"/>
      <c r="N206" s="495"/>
      <c r="O206" s="495"/>
      <c r="P206" s="495"/>
      <c r="Q206" s="495"/>
      <c r="R206" s="495"/>
      <c r="S206" s="495"/>
      <c r="T206" s="495"/>
      <c r="U206" s="495"/>
      <c r="V206" s="495"/>
      <c r="W206" s="495"/>
      <c r="X206" s="495"/>
      <c r="Y206" s="495"/>
      <c r="Z206" s="495"/>
      <c r="AA206" s="495"/>
      <c r="AB206" s="495"/>
      <c r="AC206" s="495"/>
      <c r="AD206" s="495"/>
      <c r="AE206" s="464"/>
      <c r="AF206" s="464"/>
      <c r="AG206" s="464"/>
    </row>
    <row r="207" spans="1:33">
      <c r="A207" s="460" t="s">
        <v>259</v>
      </c>
      <c r="B207" s="461" t="s">
        <v>943</v>
      </c>
      <c r="C207" s="460"/>
      <c r="D207" s="463"/>
      <c r="E207" s="463"/>
      <c r="F207" s="555"/>
      <c r="G207" s="555"/>
      <c r="H207" s="555"/>
      <c r="I207" s="555"/>
      <c r="J207" s="555"/>
      <c r="K207" s="555"/>
      <c r="L207" s="494"/>
      <c r="M207" s="494"/>
      <c r="N207" s="465"/>
      <c r="O207" s="495"/>
      <c r="P207" s="495"/>
      <c r="Q207" s="495"/>
      <c r="R207" s="495"/>
      <c r="S207" s="495"/>
      <c r="T207" s="495"/>
      <c r="U207" s="495"/>
      <c r="V207" s="495"/>
      <c r="W207" s="495"/>
      <c r="X207" s="495"/>
      <c r="Y207" s="495"/>
      <c r="Z207" s="495"/>
      <c r="AA207" s="495"/>
      <c r="AB207" s="495"/>
      <c r="AC207" s="495"/>
      <c r="AD207" s="495"/>
      <c r="AE207" s="464"/>
      <c r="AF207" s="464"/>
      <c r="AG207" s="464"/>
    </row>
    <row r="208" spans="1:33">
      <c r="A208" s="460" t="s">
        <v>259</v>
      </c>
      <c r="B208" s="461" t="s">
        <v>944</v>
      </c>
      <c r="C208" s="460"/>
      <c r="D208" s="463"/>
      <c r="E208" s="463"/>
      <c r="F208" s="555"/>
      <c r="G208" s="555"/>
      <c r="H208" s="555"/>
      <c r="I208" s="555"/>
      <c r="J208" s="555"/>
      <c r="K208" s="555"/>
      <c r="L208" s="494"/>
      <c r="M208" s="494"/>
      <c r="N208" s="494"/>
      <c r="O208" s="465"/>
      <c r="P208" s="495"/>
      <c r="Q208" s="495"/>
      <c r="R208" s="495"/>
      <c r="S208" s="495"/>
      <c r="T208" s="495"/>
      <c r="U208" s="495"/>
      <c r="V208" s="495"/>
      <c r="W208" s="495"/>
      <c r="X208" s="495"/>
      <c r="Y208" s="495"/>
      <c r="Z208" s="495"/>
      <c r="AA208" s="495"/>
      <c r="AB208" s="495"/>
      <c r="AC208" s="495"/>
      <c r="AD208" s="495"/>
      <c r="AE208" s="464"/>
      <c r="AF208" s="464"/>
      <c r="AG208" s="464"/>
    </row>
    <row r="209" spans="1:33">
      <c r="A209" s="460" t="s">
        <v>259</v>
      </c>
      <c r="B209" s="461" t="s">
        <v>945</v>
      </c>
      <c r="C209" s="460"/>
      <c r="D209" s="463"/>
      <c r="E209" s="463"/>
      <c r="F209" s="555"/>
      <c r="G209" s="555"/>
      <c r="H209" s="555"/>
      <c r="I209" s="555"/>
      <c r="J209" s="555"/>
      <c r="K209" s="555"/>
      <c r="L209" s="494"/>
      <c r="M209" s="494"/>
      <c r="N209" s="494"/>
      <c r="O209" s="494"/>
      <c r="P209" s="465"/>
      <c r="Q209" s="495"/>
      <c r="R209" s="495"/>
      <c r="S209" s="495"/>
      <c r="T209" s="495"/>
      <c r="U209" s="495"/>
      <c r="V209" s="495"/>
      <c r="W209" s="495"/>
      <c r="X209" s="495"/>
      <c r="Y209" s="495"/>
      <c r="Z209" s="495"/>
      <c r="AA209" s="495"/>
      <c r="AB209" s="495"/>
      <c r="AC209" s="495"/>
      <c r="AD209" s="495"/>
      <c r="AE209" s="464"/>
      <c r="AF209" s="464"/>
      <c r="AG209" s="464"/>
    </row>
    <row r="210" spans="1:33">
      <c r="A210" s="460" t="s">
        <v>259</v>
      </c>
      <c r="B210" s="461" t="s">
        <v>951</v>
      </c>
      <c r="C210" s="464"/>
      <c r="D210" s="463"/>
      <c r="E210" s="463"/>
      <c r="F210" s="555"/>
      <c r="G210" s="555"/>
      <c r="H210" s="555"/>
      <c r="I210" s="555"/>
      <c r="J210" s="555"/>
      <c r="K210" s="555"/>
      <c r="L210" s="494"/>
      <c r="M210" s="494"/>
      <c r="N210" s="494"/>
      <c r="O210" s="494"/>
      <c r="P210" s="494"/>
      <c r="Q210" s="465"/>
      <c r="R210" s="495"/>
      <c r="S210" s="495"/>
      <c r="T210" s="495"/>
      <c r="U210" s="495"/>
      <c r="V210" s="495"/>
      <c r="W210" s="495"/>
      <c r="X210" s="495"/>
      <c r="Y210" s="495"/>
      <c r="Z210" s="495"/>
      <c r="AA210" s="495"/>
      <c r="AB210" s="495"/>
      <c r="AC210" s="495"/>
      <c r="AD210" s="495"/>
      <c r="AE210" s="464"/>
      <c r="AF210" s="464"/>
      <c r="AG210" s="464"/>
    </row>
    <row r="211" spans="1:33">
      <c r="A211" s="460" t="s">
        <v>259</v>
      </c>
      <c r="B211" s="461" t="s">
        <v>947</v>
      </c>
      <c r="C211" s="464"/>
      <c r="D211" s="463"/>
      <c r="E211" s="463"/>
      <c r="F211" s="555"/>
      <c r="G211" s="555"/>
      <c r="H211" s="555"/>
      <c r="I211" s="555"/>
      <c r="J211" s="555"/>
      <c r="K211" s="555"/>
      <c r="L211" s="494"/>
      <c r="M211" s="494"/>
      <c r="N211" s="494"/>
      <c r="O211" s="494"/>
      <c r="P211" s="494"/>
      <c r="Q211" s="494"/>
      <c r="R211" s="465"/>
      <c r="T211" s="464"/>
      <c r="U211" s="464"/>
      <c r="V211" s="464"/>
      <c r="W211" s="495"/>
      <c r="X211" s="495"/>
      <c r="Y211" s="495"/>
      <c r="Z211" s="495"/>
      <c r="AA211" s="495"/>
      <c r="AB211" s="495"/>
      <c r="AC211" s="495"/>
      <c r="AD211" s="495"/>
      <c r="AE211" s="464"/>
      <c r="AF211" s="464"/>
      <c r="AG211" s="464"/>
    </row>
    <row r="212" spans="1:33">
      <c r="A212" s="460" t="s">
        <v>259</v>
      </c>
      <c r="B212" s="461" t="s">
        <v>948</v>
      </c>
      <c r="C212" s="464"/>
      <c r="D212" s="463"/>
      <c r="E212" s="463"/>
      <c r="F212" s="555"/>
      <c r="G212" s="555"/>
      <c r="H212" s="555"/>
      <c r="I212" s="555"/>
      <c r="J212" s="555"/>
      <c r="K212" s="555"/>
      <c r="L212" s="494"/>
      <c r="M212" s="494"/>
      <c r="N212" s="494"/>
      <c r="O212" s="494"/>
      <c r="P212" s="494"/>
      <c r="Q212" s="494"/>
      <c r="R212" s="494"/>
      <c r="S212" s="465"/>
      <c r="T212" s="464"/>
      <c r="U212" s="464"/>
      <c r="V212" s="464"/>
      <c r="W212" s="495"/>
      <c r="X212" s="495"/>
      <c r="Y212" s="495"/>
      <c r="Z212" s="495"/>
      <c r="AA212" s="495"/>
      <c r="AB212" s="495"/>
      <c r="AC212" s="495"/>
      <c r="AD212" s="495"/>
      <c r="AE212" s="464"/>
      <c r="AF212" s="464"/>
      <c r="AG212" s="464"/>
    </row>
    <row r="213" spans="1:33">
      <c r="A213" s="460" t="s">
        <v>259</v>
      </c>
      <c r="B213" s="461" t="s">
        <v>949</v>
      </c>
      <c r="C213" s="464"/>
      <c r="D213" s="463"/>
      <c r="E213" s="463"/>
      <c r="F213" s="555"/>
      <c r="G213" s="555"/>
      <c r="H213" s="555"/>
      <c r="I213" s="555"/>
      <c r="J213" s="555"/>
      <c r="K213" s="555"/>
      <c r="L213" s="494"/>
      <c r="M213" s="494"/>
      <c r="N213" s="494"/>
      <c r="O213" s="494"/>
      <c r="P213" s="494"/>
      <c r="Q213" s="494"/>
      <c r="R213" s="494"/>
      <c r="S213" s="494"/>
      <c r="T213" s="465"/>
      <c r="U213" s="464"/>
      <c r="V213" s="464"/>
      <c r="W213" s="495"/>
      <c r="X213" s="495"/>
      <c r="Y213" s="495"/>
      <c r="Z213" s="495"/>
      <c r="AA213" s="495"/>
      <c r="AB213" s="495"/>
      <c r="AC213" s="495"/>
      <c r="AD213" s="495"/>
      <c r="AE213" s="464"/>
      <c r="AF213" s="464"/>
      <c r="AG213" s="464"/>
    </row>
    <row r="214" spans="1:33">
      <c r="A214" s="460" t="s">
        <v>259</v>
      </c>
      <c r="B214" s="461" t="s">
        <v>669</v>
      </c>
      <c r="C214" s="464"/>
      <c r="D214" s="463"/>
      <c r="E214" s="463"/>
      <c r="F214" s="555"/>
      <c r="G214" s="555"/>
      <c r="H214" s="555"/>
      <c r="I214" s="555"/>
      <c r="J214" s="555"/>
      <c r="K214" s="555"/>
      <c r="L214" s="494"/>
      <c r="M214" s="494"/>
      <c r="N214" s="494"/>
      <c r="O214" s="494"/>
      <c r="P214" s="494"/>
      <c r="Q214" s="494"/>
      <c r="R214" s="494"/>
      <c r="S214" s="494"/>
      <c r="T214" s="494"/>
      <c r="U214" s="465"/>
      <c r="V214" s="464"/>
      <c r="W214" s="495"/>
      <c r="X214" s="495"/>
      <c r="Y214" s="495"/>
      <c r="Z214" s="495"/>
      <c r="AA214" s="495"/>
      <c r="AB214" s="495"/>
      <c r="AC214" s="495"/>
      <c r="AD214" s="495"/>
      <c r="AE214" s="464"/>
      <c r="AF214" s="464"/>
      <c r="AG214" s="464"/>
    </row>
    <row r="215" spans="1:33">
      <c r="A215" s="460" t="s">
        <v>259</v>
      </c>
      <c r="B215" s="461" t="s">
        <v>664</v>
      </c>
      <c r="C215" s="464"/>
      <c r="D215" s="463"/>
      <c r="E215" s="463"/>
      <c r="F215" s="555"/>
      <c r="G215" s="555"/>
      <c r="H215" s="555"/>
      <c r="I215" s="555"/>
      <c r="J215" s="555"/>
      <c r="K215" s="555"/>
      <c r="L215" s="494"/>
      <c r="M215" s="494"/>
      <c r="N215" s="494"/>
      <c r="O215" s="494"/>
      <c r="P215" s="494"/>
      <c r="Q215" s="494"/>
      <c r="R215" s="494"/>
      <c r="S215" s="494"/>
      <c r="T215" s="494"/>
      <c r="U215" s="494"/>
      <c r="V215" s="465"/>
      <c r="W215" s="495"/>
      <c r="X215" s="495"/>
      <c r="Y215" s="495"/>
      <c r="Z215" s="495"/>
      <c r="AA215" s="495"/>
      <c r="AB215" s="495"/>
      <c r="AC215" s="495"/>
      <c r="AD215" s="495"/>
      <c r="AE215" s="464"/>
      <c r="AF215" s="464"/>
      <c r="AG215" s="464"/>
    </row>
    <row r="216" spans="1:33">
      <c r="A216" s="460" t="s">
        <v>259</v>
      </c>
      <c r="B216" s="461" t="s">
        <v>666</v>
      </c>
      <c r="C216" s="464"/>
      <c r="D216" s="463"/>
      <c r="E216" s="463"/>
      <c r="F216" s="555"/>
      <c r="G216" s="555"/>
      <c r="H216" s="555"/>
      <c r="I216" s="555"/>
      <c r="J216" s="555"/>
      <c r="K216" s="555"/>
      <c r="L216" s="494"/>
      <c r="M216" s="494"/>
      <c r="N216" s="494"/>
      <c r="O216" s="494"/>
      <c r="P216" s="494"/>
      <c r="Q216" s="494"/>
      <c r="R216" s="494"/>
      <c r="S216" s="494"/>
      <c r="T216" s="494"/>
      <c r="U216" s="494"/>
      <c r="V216" s="494"/>
      <c r="W216" s="465"/>
      <c r="X216" s="495"/>
      <c r="Y216" s="495"/>
      <c r="Z216" s="495"/>
      <c r="AA216" s="495"/>
      <c r="AB216" s="495"/>
      <c r="AC216" s="495"/>
      <c r="AD216" s="495"/>
      <c r="AE216" s="464"/>
      <c r="AF216" s="464"/>
      <c r="AG216" s="464"/>
    </row>
    <row r="217" spans="1:33">
      <c r="A217" s="460" t="s">
        <v>259</v>
      </c>
      <c r="B217" s="461" t="s">
        <v>667</v>
      </c>
      <c r="C217" s="464"/>
      <c r="D217" s="463"/>
      <c r="E217" s="463"/>
      <c r="F217" s="555"/>
      <c r="G217" s="555"/>
      <c r="H217" s="555"/>
      <c r="I217" s="555"/>
      <c r="J217" s="555"/>
      <c r="K217" s="555"/>
      <c r="L217" s="494"/>
      <c r="M217" s="494"/>
      <c r="N217" s="494"/>
      <c r="O217" s="494"/>
      <c r="P217" s="494"/>
      <c r="Q217" s="494"/>
      <c r="R217" s="494"/>
      <c r="S217" s="494"/>
      <c r="T217" s="494"/>
      <c r="U217" s="494"/>
      <c r="V217" s="494"/>
      <c r="W217" s="494"/>
      <c r="X217" s="465"/>
      <c r="Y217" s="495"/>
      <c r="Z217" s="495"/>
      <c r="AA217" s="495"/>
      <c r="AB217" s="495"/>
      <c r="AC217" s="495"/>
      <c r="AD217" s="495"/>
      <c r="AE217" s="464"/>
      <c r="AF217" s="464"/>
      <c r="AG217" s="464"/>
    </row>
    <row r="218" spans="1:33">
      <c r="A218" s="460" t="s">
        <v>259</v>
      </c>
      <c r="B218" s="461" t="s">
        <v>668</v>
      </c>
      <c r="C218" s="464"/>
      <c r="D218" s="463"/>
      <c r="E218" s="463"/>
      <c r="F218" s="555"/>
      <c r="G218" s="555"/>
      <c r="H218" s="555"/>
      <c r="I218" s="555"/>
      <c r="J218" s="555"/>
      <c r="K218" s="555"/>
      <c r="L218" s="494"/>
      <c r="M218" s="494"/>
      <c r="N218" s="494"/>
      <c r="O218" s="494"/>
      <c r="P218" s="494"/>
      <c r="Q218" s="494"/>
      <c r="R218" s="494"/>
      <c r="S218" s="494"/>
      <c r="T218" s="494"/>
      <c r="U218" s="494"/>
      <c r="V218" s="494"/>
      <c r="W218" s="494"/>
      <c r="X218" s="494"/>
      <c r="Y218" s="465"/>
      <c r="Z218" s="495"/>
      <c r="AA218" s="495"/>
      <c r="AB218" s="495"/>
      <c r="AC218" s="495"/>
      <c r="AD218" s="495"/>
      <c r="AE218" s="464"/>
      <c r="AF218" s="464"/>
      <c r="AG218" s="464"/>
    </row>
    <row r="219" spans="1:33">
      <c r="A219" s="460" t="s">
        <v>259</v>
      </c>
      <c r="B219" s="461" t="s">
        <v>674</v>
      </c>
      <c r="C219" s="464"/>
      <c r="D219" s="463"/>
      <c r="E219" s="463"/>
      <c r="F219" s="555"/>
      <c r="G219" s="555"/>
      <c r="H219" s="555"/>
      <c r="I219" s="555"/>
      <c r="J219" s="555"/>
      <c r="K219" s="555"/>
      <c r="L219" s="494"/>
      <c r="M219" s="494"/>
      <c r="N219" s="494"/>
      <c r="O219" s="494"/>
      <c r="P219" s="494"/>
      <c r="Q219" s="494"/>
      <c r="R219" s="494"/>
      <c r="S219" s="494"/>
      <c r="T219" s="494"/>
      <c r="U219" s="494"/>
      <c r="V219" s="494"/>
      <c r="W219" s="494"/>
      <c r="X219" s="494"/>
      <c r="Y219" s="494"/>
      <c r="Z219" s="465"/>
      <c r="AA219" s="495"/>
      <c r="AB219" s="495"/>
      <c r="AC219" s="495"/>
      <c r="AD219" s="495"/>
      <c r="AE219" s="464"/>
      <c r="AF219" s="464"/>
      <c r="AG219" s="464"/>
    </row>
    <row r="220" spans="1:33">
      <c r="A220" s="460" t="s">
        <v>259</v>
      </c>
      <c r="B220" s="461" t="s">
        <v>952</v>
      </c>
      <c r="C220" s="464"/>
      <c r="D220" s="463"/>
      <c r="E220" s="463"/>
      <c r="F220" s="555"/>
      <c r="G220" s="555"/>
      <c r="H220" s="555"/>
      <c r="I220" s="555"/>
      <c r="J220" s="555"/>
      <c r="K220" s="555"/>
      <c r="L220" s="494"/>
      <c r="M220" s="494"/>
      <c r="N220" s="494"/>
      <c r="O220" s="494"/>
      <c r="P220" s="494"/>
      <c r="Q220" s="494"/>
      <c r="R220" s="494"/>
      <c r="S220" s="494"/>
      <c r="T220" s="494"/>
      <c r="U220" s="494"/>
      <c r="V220" s="494"/>
      <c r="W220" s="494"/>
      <c r="X220" s="494"/>
      <c r="Y220" s="494"/>
      <c r="Z220" s="494"/>
      <c r="AA220" s="465"/>
      <c r="AB220" s="495"/>
      <c r="AC220" s="495"/>
      <c r="AD220" s="495"/>
      <c r="AE220" s="464"/>
      <c r="AF220" s="464"/>
      <c r="AG220" s="464"/>
    </row>
    <row r="221" spans="1:33">
      <c r="A221" s="460" t="s">
        <v>259</v>
      </c>
      <c r="B221" s="461" t="s">
        <v>953</v>
      </c>
      <c r="C221" s="464"/>
      <c r="D221" s="463"/>
      <c r="E221" s="463"/>
      <c r="F221" s="555"/>
      <c r="G221" s="555"/>
      <c r="H221" s="555"/>
      <c r="I221" s="555"/>
      <c r="J221" s="555"/>
      <c r="K221" s="555"/>
      <c r="L221" s="494"/>
      <c r="M221" s="494"/>
      <c r="N221" s="494"/>
      <c r="O221" s="494"/>
      <c r="P221" s="494"/>
      <c r="Q221" s="494"/>
      <c r="R221" s="494"/>
      <c r="S221" s="494"/>
      <c r="T221" s="494"/>
      <c r="U221" s="494"/>
      <c r="V221" s="494"/>
      <c r="W221" s="494"/>
      <c r="X221" s="494"/>
      <c r="Y221" s="494"/>
      <c r="Z221" s="494"/>
      <c r="AA221" s="494"/>
      <c r="AB221" s="465"/>
      <c r="AC221" s="495"/>
      <c r="AD221" s="495"/>
      <c r="AE221" s="464"/>
      <c r="AF221" s="464"/>
      <c r="AG221" s="464"/>
    </row>
    <row r="222" spans="1:33">
      <c r="A222" s="460" t="s">
        <v>259</v>
      </c>
      <c r="B222" s="461" t="s">
        <v>954</v>
      </c>
      <c r="C222" s="464"/>
      <c r="D222" s="463"/>
      <c r="E222" s="463"/>
      <c r="F222" s="555"/>
      <c r="G222" s="555"/>
      <c r="H222" s="555"/>
      <c r="I222" s="555"/>
      <c r="J222" s="555"/>
      <c r="K222" s="555"/>
      <c r="L222" s="494"/>
      <c r="M222" s="494"/>
      <c r="N222" s="494"/>
      <c r="O222" s="494"/>
      <c r="P222" s="494"/>
      <c r="Q222" s="494"/>
      <c r="R222" s="494"/>
      <c r="S222" s="494"/>
      <c r="T222" s="494"/>
      <c r="U222" s="494"/>
      <c r="V222" s="494"/>
      <c r="W222" s="494"/>
      <c r="X222" s="494"/>
      <c r="Y222" s="494"/>
      <c r="Z222" s="494"/>
      <c r="AA222" s="494"/>
      <c r="AB222" s="494"/>
      <c r="AC222" s="465"/>
      <c r="AD222" s="495"/>
      <c r="AE222" s="464"/>
      <c r="AF222" s="464"/>
      <c r="AG222" s="464"/>
    </row>
    <row r="223" spans="1:33">
      <c r="A223" s="460" t="s">
        <v>259</v>
      </c>
      <c r="B223" s="461" t="s">
        <v>955</v>
      </c>
      <c r="C223" s="464"/>
      <c r="D223" s="463"/>
      <c r="E223" s="463"/>
      <c r="F223" s="555"/>
      <c r="G223" s="555"/>
      <c r="H223" s="555"/>
      <c r="I223" s="555"/>
      <c r="J223" s="555"/>
      <c r="K223" s="555"/>
      <c r="L223" s="494"/>
      <c r="M223" s="494"/>
      <c r="N223" s="494"/>
      <c r="O223" s="494"/>
      <c r="P223" s="494"/>
      <c r="Q223" s="494"/>
      <c r="R223" s="494"/>
      <c r="S223" s="494"/>
      <c r="T223" s="494"/>
      <c r="U223" s="494"/>
      <c r="V223" s="494"/>
      <c r="W223" s="494"/>
      <c r="X223" s="494"/>
      <c r="Y223" s="494"/>
      <c r="Z223" s="494"/>
      <c r="AA223" s="494"/>
      <c r="AB223" s="494"/>
      <c r="AC223" s="494"/>
      <c r="AD223" s="465"/>
      <c r="AE223" s="464"/>
      <c r="AF223" s="464"/>
      <c r="AG223" s="464"/>
    </row>
    <row r="224" spans="1:33">
      <c r="A224" s="466"/>
      <c r="B224" s="467" t="s">
        <v>302</v>
      </c>
      <c r="C224" s="468"/>
      <c r="D224" s="468"/>
      <c r="E224" s="468"/>
      <c r="F224" s="468"/>
      <c r="G224" s="468"/>
      <c r="H224" s="468"/>
      <c r="I224" s="468"/>
      <c r="J224" s="468"/>
      <c r="K224" s="468"/>
      <c r="L224" s="468"/>
      <c r="M224" s="468"/>
      <c r="N224" s="468"/>
      <c r="O224" s="468"/>
      <c r="P224" s="468"/>
      <c r="Q224" s="468"/>
      <c r="R224" s="468"/>
      <c r="S224" s="468"/>
      <c r="T224" s="468"/>
      <c r="U224" s="468"/>
      <c r="V224" s="468"/>
      <c r="W224" s="468"/>
      <c r="X224" s="468"/>
      <c r="Y224" s="468"/>
      <c r="Z224" s="468"/>
      <c r="AA224" s="468"/>
      <c r="AB224" s="468"/>
      <c r="AC224" s="468"/>
      <c r="AD224" s="468"/>
      <c r="AE224" s="468"/>
      <c r="AF224" s="468"/>
      <c r="AG224" s="468"/>
    </row>
    <row r="225" spans="6:11">
      <c r="F225" s="474"/>
      <c r="G225" s="474"/>
      <c r="H225" s="474"/>
      <c r="I225" s="474"/>
      <c r="J225" s="474"/>
      <c r="K225" s="474"/>
    </row>
  </sheetData>
  <mergeCells count="32">
    <mergeCell ref="C196:C197"/>
    <mergeCell ref="D196:D197"/>
    <mergeCell ref="E196:E197"/>
    <mergeCell ref="F196:AD196"/>
    <mergeCell ref="C164:C165"/>
    <mergeCell ref="D164:D165"/>
    <mergeCell ref="E164:E165"/>
    <mergeCell ref="F164:AD164"/>
    <mergeCell ref="C100:C101"/>
    <mergeCell ref="D100:D101"/>
    <mergeCell ref="E100:E101"/>
    <mergeCell ref="F100:AD100"/>
    <mergeCell ref="C132:C133"/>
    <mergeCell ref="D132:D133"/>
    <mergeCell ref="E132:E133"/>
    <mergeCell ref="F132:AD132"/>
    <mergeCell ref="C37:C38"/>
    <mergeCell ref="D37:D38"/>
    <mergeCell ref="E37:E38"/>
    <mergeCell ref="F37:AD37"/>
    <mergeCell ref="C68:C69"/>
    <mergeCell ref="D68:D69"/>
    <mergeCell ref="E68:E69"/>
    <mergeCell ref="F68:AD68"/>
    <mergeCell ref="A2:Y2"/>
    <mergeCell ref="A3:Y3"/>
    <mergeCell ref="A4:Y4"/>
    <mergeCell ref="B6:B7"/>
    <mergeCell ref="C6:C7"/>
    <mergeCell ref="D6:D7"/>
    <mergeCell ref="E6:E7"/>
    <mergeCell ref="F6:A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Palaniappan M</dc:creator>
  <cp:keywords/>
  <dc:description/>
  <cp:lastModifiedBy>Guest User</cp:lastModifiedBy>
  <cp:revision/>
  <dcterms:created xsi:type="dcterms:W3CDTF">2004-07-28T05:30:50Z</dcterms:created>
  <dcterms:modified xsi:type="dcterms:W3CDTF">2024-11-27T13:49:29Z</dcterms:modified>
  <cp:category/>
  <cp:contentStatus/>
</cp:coreProperties>
</file>